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xr:revisionPtr revIDLastSave="0" documentId="8_{DD9353ED-16BC-E245-9A09-0EC2D25B3005}" xr6:coauthVersionLast="45" xr6:coauthVersionMax="45" xr10:uidLastSave="{00000000-0000-0000-0000-000000000000}"/>
  <bookViews>
    <workbookView xWindow="-120" yWindow="-120" windowWidth="15480" windowHeight="11160" xr2:uid="{00000000-000D-0000-FFFF-FFFF00000000}"/>
  </bookViews>
  <sheets>
    <sheet name="RESUMEN INGR GTOS BANCOS" sheetId="1" r:id="rId1"/>
    <sheet name="INGRESOS" sheetId="2" r:id="rId2"/>
    <sheet name="GASTOS" sheetId="3" r:id="rId3"/>
    <sheet name="BALANCE (ACTIVO)" sheetId="4" r:id="rId4"/>
    <sheet name="BALANCE (PASIVO)" sheetId="5" r:id="rId5"/>
    <sheet name="PERDIDAS Y GANANCIAS" sheetId="6" r:id="rId6"/>
    <sheet name="INMOVILIZADO" sheetId="7" r:id="rId7"/>
    <sheet name="CUENTAS 2017" sheetId="8" r:id="rId8"/>
  </sheets>
  <definedNames>
    <definedName name="_xlnm._FilterDatabase" localSheetId="2" hidden="1">GASTOS!$A$6:$A$26</definedName>
    <definedName name="_xlnm._FilterDatabase" localSheetId="1" hidden="1">INGRESOS!$A$17:$A$128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7" l="1"/>
  <c r="E38" i="7"/>
  <c r="F8" i="7"/>
  <c r="D38" i="7"/>
  <c r="D9" i="7"/>
  <c r="E7" i="7"/>
  <c r="E6" i="7"/>
  <c r="Y14" i="3"/>
  <c r="X12" i="3"/>
  <c r="X4" i="3"/>
  <c r="D33" i="1"/>
  <c r="V4" i="3"/>
  <c r="D32" i="1"/>
  <c r="W7" i="3"/>
  <c r="W4" i="3"/>
  <c r="F32" i="1"/>
  <c r="T12" i="3"/>
  <c r="T22" i="3"/>
  <c r="T4" i="3"/>
  <c r="T4" i="2"/>
  <c r="S12" i="3"/>
  <c r="Q13" i="3"/>
  <c r="Q107" i="2"/>
  <c r="M12" i="3"/>
  <c r="M4" i="3"/>
  <c r="F27" i="1"/>
  <c r="G7" i="3"/>
  <c r="I12" i="3"/>
  <c r="C14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B13" i="2"/>
  <c r="Y4" i="3"/>
  <c r="C13" i="5"/>
  <c r="H3" i="1"/>
  <c r="C16" i="6"/>
  <c r="E39" i="7"/>
  <c r="C11" i="6"/>
  <c r="F26" i="1"/>
  <c r="F38" i="7"/>
  <c r="D28" i="7"/>
  <c r="F5" i="7"/>
  <c r="D35" i="7"/>
  <c r="E9" i="7"/>
  <c r="F7" i="7"/>
  <c r="D37" i="7"/>
  <c r="F37" i="7"/>
  <c r="F6" i="7"/>
  <c r="D36" i="7"/>
  <c r="F36" i="7"/>
  <c r="C40" i="5"/>
  <c r="C39" i="5"/>
  <c r="C34" i="5"/>
  <c r="C22" i="5"/>
  <c r="D20" i="5"/>
  <c r="C17" i="5"/>
  <c r="C7" i="5"/>
  <c r="C17" i="4"/>
  <c r="C16" i="4"/>
  <c r="Z23" i="3"/>
  <c r="Z24" i="3"/>
  <c r="Z25" i="3"/>
  <c r="Z26" i="3"/>
  <c r="L4" i="3"/>
  <c r="N4" i="3"/>
  <c r="O4" i="3"/>
  <c r="P4" i="3"/>
  <c r="Q4" i="3"/>
  <c r="S4" i="3"/>
  <c r="U4" i="3"/>
  <c r="E4" i="3"/>
  <c r="F23" i="1"/>
  <c r="F4" i="3"/>
  <c r="G4" i="3"/>
  <c r="H4" i="3"/>
  <c r="I4" i="3"/>
  <c r="K4" i="3"/>
  <c r="C4" i="3"/>
  <c r="F22" i="1"/>
  <c r="B4" i="3"/>
  <c r="D22" i="1"/>
  <c r="D39" i="7"/>
  <c r="F35" i="7"/>
  <c r="F39" i="7"/>
  <c r="F9" i="7"/>
  <c r="D31" i="5"/>
  <c r="X12" i="2"/>
  <c r="X11" i="2"/>
  <c r="X10" i="2"/>
  <c r="X9" i="2"/>
  <c r="X8" i="2"/>
  <c r="X7" i="2"/>
  <c r="X6" i="2"/>
  <c r="X5" i="2"/>
  <c r="X4" i="2"/>
  <c r="X15" i="2"/>
  <c r="C33" i="1"/>
  <c r="Y12" i="2"/>
  <c r="Y11" i="2"/>
  <c r="Y10" i="2"/>
  <c r="Y9" i="2"/>
  <c r="Y8" i="2"/>
  <c r="Y7" i="2"/>
  <c r="Y6" i="2"/>
  <c r="Y5" i="2"/>
  <c r="Y4" i="2"/>
  <c r="W12" i="2"/>
  <c r="W11" i="2"/>
  <c r="W10" i="2"/>
  <c r="W9" i="2"/>
  <c r="W8" i="2"/>
  <c r="W7" i="2"/>
  <c r="W6" i="2"/>
  <c r="W5" i="2"/>
  <c r="W4" i="2"/>
  <c r="V12" i="2"/>
  <c r="V11" i="2"/>
  <c r="V10" i="2"/>
  <c r="V9" i="2"/>
  <c r="V8" i="2"/>
  <c r="V7" i="2"/>
  <c r="V6" i="2"/>
  <c r="V5" i="2"/>
  <c r="V4" i="2"/>
  <c r="U12" i="2"/>
  <c r="U11" i="2"/>
  <c r="U10" i="2"/>
  <c r="U9" i="2"/>
  <c r="U8" i="2"/>
  <c r="U7" i="2"/>
  <c r="U6" i="2"/>
  <c r="U5" i="2"/>
  <c r="U4" i="2"/>
  <c r="S12" i="2"/>
  <c r="S11" i="2"/>
  <c r="S10" i="2"/>
  <c r="S9" i="2"/>
  <c r="S8" i="2"/>
  <c r="S7" i="2"/>
  <c r="S6" i="2"/>
  <c r="S5" i="2"/>
  <c r="S4" i="2"/>
  <c r="T12" i="2"/>
  <c r="T11" i="2"/>
  <c r="T10" i="2"/>
  <c r="T9" i="2"/>
  <c r="T8" i="2"/>
  <c r="T7" i="2"/>
  <c r="T6" i="2"/>
  <c r="T5" i="2"/>
  <c r="Q12" i="2"/>
  <c r="Q11" i="2"/>
  <c r="Q10" i="2"/>
  <c r="Q9" i="2"/>
  <c r="Q8" i="2"/>
  <c r="Q7" i="2"/>
  <c r="Q6" i="2"/>
  <c r="Q5" i="2"/>
  <c r="Q4" i="2"/>
  <c r="R12" i="2"/>
  <c r="R11" i="2"/>
  <c r="R10" i="2"/>
  <c r="R9" i="2"/>
  <c r="R8" i="2"/>
  <c r="R7" i="2"/>
  <c r="R6" i="2"/>
  <c r="R5" i="2"/>
  <c r="R4" i="2"/>
  <c r="P12" i="2"/>
  <c r="P11" i="2"/>
  <c r="P10" i="2"/>
  <c r="P9" i="2"/>
  <c r="P8" i="2"/>
  <c r="P7" i="2"/>
  <c r="P6" i="2"/>
  <c r="P5" i="2"/>
  <c r="P4" i="2"/>
  <c r="K4" i="2"/>
  <c r="O12" i="2"/>
  <c r="O11" i="2"/>
  <c r="O10" i="2"/>
  <c r="O9" i="2"/>
  <c r="O8" i="2"/>
  <c r="O7" i="2"/>
  <c r="O6" i="2"/>
  <c r="O5" i="2"/>
  <c r="O4" i="2"/>
  <c r="M12" i="2"/>
  <c r="M11" i="2"/>
  <c r="M10" i="2"/>
  <c r="M9" i="2"/>
  <c r="M8" i="2"/>
  <c r="M7" i="2"/>
  <c r="M6" i="2"/>
  <c r="M5" i="2"/>
  <c r="M4" i="2"/>
  <c r="B4" i="2"/>
  <c r="N4" i="2"/>
  <c r="N12" i="2"/>
  <c r="N11" i="2"/>
  <c r="N10" i="2"/>
  <c r="N9" i="2"/>
  <c r="N8" i="2"/>
  <c r="N7" i="2"/>
  <c r="N6" i="2"/>
  <c r="N5" i="2"/>
  <c r="L12" i="2"/>
  <c r="L11" i="2"/>
  <c r="L10" i="2"/>
  <c r="L9" i="2"/>
  <c r="L8" i="2"/>
  <c r="L7" i="2"/>
  <c r="L6" i="2"/>
  <c r="L5" i="2"/>
  <c r="L4" i="2"/>
  <c r="K12" i="2"/>
  <c r="K11" i="2"/>
  <c r="K10" i="2"/>
  <c r="K9" i="2"/>
  <c r="K8" i="2"/>
  <c r="K7" i="2"/>
  <c r="K6" i="2"/>
  <c r="K5" i="2"/>
  <c r="I12" i="2"/>
  <c r="I11" i="2"/>
  <c r="I10" i="2"/>
  <c r="I9" i="2"/>
  <c r="I8" i="2"/>
  <c r="I7" i="2"/>
  <c r="I6" i="2"/>
  <c r="I5" i="2"/>
  <c r="I4" i="2"/>
  <c r="G12" i="2"/>
  <c r="G11" i="2"/>
  <c r="G10" i="2"/>
  <c r="G9" i="2"/>
  <c r="G8" i="2"/>
  <c r="G7" i="2"/>
  <c r="G6" i="2"/>
  <c r="G5" i="2"/>
  <c r="G4" i="2"/>
  <c r="E12" i="2"/>
  <c r="E11" i="2"/>
  <c r="E10" i="2"/>
  <c r="E9" i="2"/>
  <c r="E8" i="2"/>
  <c r="E7" i="2"/>
  <c r="E6" i="2"/>
  <c r="E5" i="2"/>
  <c r="E4" i="2"/>
  <c r="C9" i="2"/>
  <c r="C8" i="2"/>
  <c r="C4" i="2"/>
  <c r="B8" i="2"/>
  <c r="H12" i="2"/>
  <c r="H10" i="2"/>
  <c r="H9" i="2"/>
  <c r="H8" i="2"/>
  <c r="H7" i="2"/>
  <c r="H6" i="2"/>
  <c r="H5" i="2"/>
  <c r="H4" i="2"/>
  <c r="J12" i="2"/>
  <c r="J11" i="2"/>
  <c r="J10" i="2"/>
  <c r="J9" i="2"/>
  <c r="J8" i="2"/>
  <c r="J7" i="2"/>
  <c r="J6" i="2"/>
  <c r="J5" i="2"/>
  <c r="J4" i="2"/>
  <c r="F12" i="2"/>
  <c r="F11" i="2"/>
  <c r="F10" i="2"/>
  <c r="F9" i="2"/>
  <c r="F8" i="2"/>
  <c r="F7" i="2"/>
  <c r="F6" i="2"/>
  <c r="F5" i="2"/>
  <c r="F4" i="2"/>
  <c r="D12" i="2"/>
  <c r="D11" i="2"/>
  <c r="D10" i="2"/>
  <c r="D9" i="2"/>
  <c r="D8" i="2"/>
  <c r="D7" i="2"/>
  <c r="D6" i="2"/>
  <c r="D5" i="2"/>
  <c r="D4" i="2"/>
  <c r="C23" i="1"/>
  <c r="C5" i="2"/>
  <c r="C6" i="2"/>
  <c r="C7" i="2"/>
  <c r="C10" i="2"/>
  <c r="C11" i="2"/>
  <c r="C12" i="2"/>
  <c r="B11" i="2"/>
  <c r="H11" i="2"/>
  <c r="B9" i="2"/>
  <c r="B12" i="2"/>
  <c r="B10" i="2"/>
  <c r="B6" i="2"/>
  <c r="B5" i="2"/>
  <c r="B7" i="2"/>
  <c r="T15" i="2"/>
  <c r="C31" i="1"/>
  <c r="U15" i="2"/>
  <c r="E31" i="1"/>
  <c r="R15" i="2"/>
  <c r="C30" i="1"/>
  <c r="C15" i="2"/>
  <c r="E22" i="1"/>
  <c r="M15" i="2"/>
  <c r="E27" i="1"/>
  <c r="K15" i="2"/>
  <c r="E26" i="1"/>
  <c r="Z4" i="2"/>
  <c r="D15" i="2"/>
  <c r="E15" i="2"/>
  <c r="E23" i="1"/>
  <c r="G23" i="1"/>
  <c r="J15" i="2"/>
  <c r="C26" i="1"/>
  <c r="I15" i="2"/>
  <c r="C7" i="4"/>
  <c r="D5" i="4"/>
  <c r="W15" i="2"/>
  <c r="E32" i="1"/>
  <c r="F15" i="2"/>
  <c r="C24" i="1"/>
  <c r="H15" i="2"/>
  <c r="C25" i="1"/>
  <c r="G15" i="2"/>
  <c r="E24" i="1"/>
  <c r="L15" i="2"/>
  <c r="C27" i="1"/>
  <c r="B15" i="2"/>
  <c r="O15" i="2"/>
  <c r="E28" i="1"/>
  <c r="P15" i="2"/>
  <c r="C29" i="1"/>
  <c r="Q15" i="2"/>
  <c r="E29" i="1"/>
  <c r="S15" i="2"/>
  <c r="V15" i="2"/>
  <c r="C32" i="1"/>
  <c r="Y15" i="2"/>
  <c r="E33" i="1"/>
  <c r="N15" i="2"/>
  <c r="Z13" i="2"/>
  <c r="Z14" i="2"/>
  <c r="Z8" i="3"/>
  <c r="Z9" i="3"/>
  <c r="Z10" i="3"/>
  <c r="Z11" i="3"/>
  <c r="Z12" i="3"/>
  <c r="Z15" i="3"/>
  <c r="Z16" i="3"/>
  <c r="Z17" i="3"/>
  <c r="Z18" i="3"/>
  <c r="Z19" i="3"/>
  <c r="Z20" i="3"/>
  <c r="Z21" i="3"/>
  <c r="Z22" i="3"/>
  <c r="Z7" i="3"/>
  <c r="Z10" i="2"/>
  <c r="Z9" i="2"/>
  <c r="D31" i="1"/>
  <c r="R4" i="3"/>
  <c r="D30" i="1"/>
  <c r="F28" i="1"/>
  <c r="F33" i="1"/>
  <c r="F31" i="1"/>
  <c r="F30" i="1"/>
  <c r="F29" i="1"/>
  <c r="D29" i="1"/>
  <c r="D28" i="1"/>
  <c r="H28" i="1"/>
  <c r="D24" i="1"/>
  <c r="D27" i="1"/>
  <c r="Z6" i="2"/>
  <c r="J4" i="3"/>
  <c r="D26" i="1"/>
  <c r="D25" i="1"/>
  <c r="F25" i="1"/>
  <c r="Z8" i="2"/>
  <c r="Z11" i="2"/>
  <c r="C22" i="6"/>
  <c r="C20" i="6"/>
  <c r="F24" i="1"/>
  <c r="Z14" i="3"/>
  <c r="C23" i="6"/>
  <c r="Z7" i="2"/>
  <c r="C8" i="6"/>
  <c r="H24" i="1"/>
  <c r="D28" i="6"/>
  <c r="D4" i="3"/>
  <c r="Z4" i="3"/>
  <c r="Z13" i="3"/>
  <c r="C9" i="6"/>
  <c r="H27" i="1"/>
  <c r="G33" i="1"/>
  <c r="E30" i="1"/>
  <c r="F4" i="1"/>
  <c r="F5" i="1"/>
  <c r="E25" i="1"/>
  <c r="G26" i="1"/>
  <c r="Z12" i="2"/>
  <c r="G31" i="1"/>
  <c r="Z5" i="2"/>
  <c r="C28" i="1"/>
  <c r="H33" i="1"/>
  <c r="H29" i="1"/>
  <c r="H32" i="1"/>
  <c r="C22" i="1"/>
  <c r="D4" i="1"/>
  <c r="H30" i="1"/>
  <c r="H31" i="1"/>
  <c r="H22" i="1"/>
  <c r="H25" i="1"/>
  <c r="H26" i="1"/>
  <c r="C10" i="6"/>
  <c r="Z15" i="2"/>
  <c r="C4" i="6"/>
  <c r="I33" i="1"/>
  <c r="G25" i="1"/>
  <c r="I25" i="1"/>
  <c r="D23" i="1"/>
  <c r="G28" i="1"/>
  <c r="I28" i="1"/>
  <c r="G30" i="1"/>
  <c r="I30" i="1"/>
  <c r="G29" i="1"/>
  <c r="I29" i="1"/>
  <c r="G27" i="1"/>
  <c r="I27" i="1"/>
  <c r="G24" i="1"/>
  <c r="I24" i="1"/>
  <c r="I31" i="1"/>
  <c r="G32" i="1"/>
  <c r="I32" i="1"/>
  <c r="F6" i="1"/>
  <c r="F7" i="1"/>
  <c r="F8" i="1"/>
  <c r="F9" i="1"/>
  <c r="F10" i="1"/>
  <c r="F11" i="1"/>
  <c r="F12" i="1"/>
  <c r="F13" i="1"/>
  <c r="F14" i="1"/>
  <c r="F15" i="1"/>
  <c r="H4" i="1"/>
  <c r="G22" i="1"/>
  <c r="I26" i="1"/>
  <c r="H23" i="1"/>
  <c r="H35" i="1"/>
  <c r="D18" i="6"/>
  <c r="D30" i="6"/>
  <c r="D32" i="6"/>
  <c r="C15" i="5"/>
  <c r="C6" i="5"/>
  <c r="D5" i="5"/>
  <c r="D47" i="5"/>
  <c r="I23" i="1"/>
  <c r="D5" i="1"/>
  <c r="H5" i="1"/>
  <c r="I22" i="1"/>
  <c r="G35" i="1"/>
  <c r="I35" i="1"/>
  <c r="D6" i="1"/>
  <c r="D7" i="1"/>
  <c r="H7" i="1"/>
  <c r="D8" i="1"/>
  <c r="H8" i="1"/>
  <c r="H6" i="1"/>
  <c r="D9" i="1"/>
  <c r="D10" i="1"/>
  <c r="H9" i="1"/>
  <c r="D11" i="1"/>
  <c r="H10" i="1"/>
  <c r="D12" i="1"/>
  <c r="H11" i="1"/>
  <c r="D13" i="1"/>
  <c r="H12" i="1"/>
  <c r="D14" i="1"/>
  <c r="H13" i="1"/>
  <c r="D15" i="1"/>
  <c r="H15" i="1"/>
  <c r="H14" i="1"/>
  <c r="H17" i="1"/>
  <c r="C25" i="4"/>
  <c r="D13" i="4"/>
  <c r="C27" i="4"/>
</calcChain>
</file>

<file path=xl/sharedStrings.xml><?xml version="1.0" encoding="utf-8"?>
<sst xmlns="http://schemas.openxmlformats.org/spreadsheetml/2006/main" count="471" uniqueCount="160">
  <si>
    <t>LA CAIXA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</si>
  <si>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</si>
  <si>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</si>
  <si>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</si>
  <si>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</si>
  <si>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</si>
  <si>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</si>
  <si>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</si>
  <si>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</si>
  <si>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</si>
  <si>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</si>
  <si>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</si>
  <si>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</si>
  <si>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</si>
  <si>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GASTOS</t>
  </si>
  <si>
    <t>UNICAJA</t>
  </si>
  <si>
    <t>CAIXA</t>
  </si>
  <si>
    <t>CUOTAS</t>
  </si>
  <si>
    <t>GESTORIA</t>
  </si>
  <si>
    <t>AEAT</t>
  </si>
  <si>
    <t>DEV.COUT</t>
  </si>
  <si>
    <t>TGSS</t>
  </si>
  <si>
    <t>TOTAL</t>
  </si>
  <si>
    <t>LIMPIEZA</t>
  </si>
  <si>
    <t>NOMINA</t>
  </si>
  <si>
    <t>COMIS.</t>
  </si>
  <si>
    <t>TELEFONO</t>
  </si>
  <si>
    <t>RESULTADO</t>
  </si>
  <si>
    <t>DEV.COM.</t>
  </si>
  <si>
    <t>MERCADILLO</t>
  </si>
  <si>
    <t>TRASPASO</t>
  </si>
  <si>
    <t>TRASPASOS</t>
  </si>
  <si>
    <t>MARCHA SOLID.</t>
  </si>
  <si>
    <t>Saldo a</t>
  </si>
  <si>
    <t>TOTALES</t>
  </si>
  <si>
    <t>SUBVENCIONES</t>
  </si>
  <si>
    <t>DEV.COMISIONES</t>
  </si>
  <si>
    <t>.</t>
  </si>
  <si>
    <t>BALANCE ABREVIADO AL CIERRE DEL EJERCICIO 2017</t>
  </si>
  <si>
    <t>ACTIVO</t>
  </si>
  <si>
    <t>A) ACTIVO NO CORRIENTE</t>
  </si>
  <si>
    <t>I. Innmovilizado intangible</t>
  </si>
  <si>
    <t>II. Inmovilizado material</t>
  </si>
  <si>
    <t>III. Inversiones inmobiliarias</t>
  </si>
  <si>
    <t>IV. Inversiones en empresas del grupo y asociaciones a largo plazo</t>
  </si>
  <si>
    <t>V. Inversiones financieras a largo plazo</t>
  </si>
  <si>
    <t>VI. Activos por impuesto diferido</t>
  </si>
  <si>
    <t>VII. Deudores comerciales no corrientes</t>
  </si>
  <si>
    <t>B) ACTIVO CORRIENTE</t>
  </si>
  <si>
    <t>I. Activos no corrientes maqntenidos para la venta</t>
  </si>
  <si>
    <t>II. Existencias</t>
  </si>
  <si>
    <t>III. Deudores comerciales y otras cuentas a cobrar</t>
  </si>
  <si>
    <t xml:space="preserve">   1.Clientes por ventas y prestaciones de servicios</t>
  </si>
  <si>
    <t xml:space="preserve">   a) Clientes por ventas y prestaciones de servicios a largo plazo</t>
  </si>
  <si>
    <t xml:space="preserve">   b) Clientes por ventas y prestaciones de servicios a corto plazo</t>
  </si>
  <si>
    <t xml:space="preserve">  2. Accionistas (socios) por desembolsos exigidos</t>
  </si>
  <si>
    <t xml:space="preserve">  3. Otros deudores</t>
  </si>
  <si>
    <t>IV. Inversiones en empresas del grupo y asociaciones a corto plazo</t>
  </si>
  <si>
    <t>V. Inversiones financieras a corto plazo</t>
  </si>
  <si>
    <t>VI. Periodificaciones a corto plazo</t>
  </si>
  <si>
    <t>VII. Efectivo y otros activos líquidos equivalentes</t>
  </si>
  <si>
    <t>TOTAL ACTIVO (A+B)</t>
  </si>
  <si>
    <t>PATRIMONIO NETO Y PASIVO</t>
  </si>
  <si>
    <t>A) PATRIMONIO NETO</t>
  </si>
  <si>
    <t>A-1) Fondos propios</t>
  </si>
  <si>
    <t>I. Capital</t>
  </si>
  <si>
    <t xml:space="preserve">   1. Capital escriturado</t>
  </si>
  <si>
    <t xml:space="preserve">   2. (Capital no exigido)</t>
  </si>
  <si>
    <t>II. Prima de emisión</t>
  </si>
  <si>
    <t>III. Reservas</t>
  </si>
  <si>
    <t>IV. (Acciones y participaciones en patrimonio propias)</t>
  </si>
  <si>
    <t>V. Resultados de ejercicios anteriores</t>
  </si>
  <si>
    <t>VI. Otras aportaciones de socios</t>
  </si>
  <si>
    <t>VII. Resultado del ejercicio</t>
  </si>
  <si>
    <t>VII. (Dividendo a cuenta)</t>
  </si>
  <si>
    <t>IX. Otros instrumentos de patrimonio neto</t>
  </si>
  <si>
    <t>A-2) Ajustes por cambios de valor</t>
  </si>
  <si>
    <t>A-3) Subvenciones, donaciones y legados recibidos</t>
  </si>
  <si>
    <t>B) PASIVO NO CORRIENTE</t>
  </si>
  <si>
    <t>I. Provisiones a largo plazo</t>
  </si>
  <si>
    <t>II. Deudas a largo plazo</t>
  </si>
  <si>
    <t xml:space="preserve">   1. Deudas con entidades de crédito</t>
  </si>
  <si>
    <t xml:space="preserve">   2. Acreedores por arrendamiento financiero</t>
  </si>
  <si>
    <t xml:space="preserve">   3. Otras deudas a largo plazo</t>
  </si>
  <si>
    <t>III. Deudas con empresas del grupo y asociadas a largo plazo</t>
  </si>
  <si>
    <t>IV. Pasivos por impuesto diferido</t>
  </si>
  <si>
    <t>V. Periodificaciones a largo plazo</t>
  </si>
  <si>
    <t>VI. Acreedores comerciales no corrientes</t>
  </si>
  <si>
    <t>VII. Deuda con características especiales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</si>
  <si>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</si>
  <si>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</si>
  <si>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</si>
  <si>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</si>
  <si>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 xml:space="preserve">   3. Otras deudas a corto plazo</t>
  </si>
  <si>
    <t>IV. Deudas con empresas del grupo y asociadas a corto plazo</t>
  </si>
  <si>
    <t>V. Acreedores comerciales y otras cuentas a pagar</t>
  </si>
  <si>
    <t xml:space="preserve">   1. Proveedores</t>
  </si>
  <si>
    <t xml:space="preserve">      a) Proveedores a largo plazo</t>
  </si>
  <si>
    <t xml:space="preserve">      b) Proveedores a corto plazo</t>
  </si>
  <si>
    <t xml:space="preserve">   2. Otros acreedores</t>
  </si>
  <si>
    <t>VII. Deuda con características especiales a corto plazo</t>
  </si>
  <si>
    <t>TOTAL PATRIMONIO NETO Y PASIVO (A+B+C)</t>
  </si>
  <si>
    <t>CUENTA DE PERDIDAS Y GANANCIAS ABREVIADA EJERCICIO 2017</t>
  </si>
  <si>
    <t>1. Importe neto de la cifra de negocios</t>
  </si>
  <si>
    <t>2. Variación de existencias de productos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</si>
  <si>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</si>
  <si>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</si>
  <si>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</si>
  <si>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</si>
  <si>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la explotación</t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</si>
  <si>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</si>
  <si>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</si>
  <si>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</si>
  <si>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</si>
  <si>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t>12. Diferencia negativa de combinaciones de negocio</t>
  </si>
  <si>
    <t>13. Otros resultados</t>
  </si>
  <si>
    <t>A) RESULTADO DE EXPLOTACIÓN (1+3+3+4+5+6+7+8+9+10+11+12+13)</t>
  </si>
  <si>
    <t>14. Ingresos financieros</t>
  </si>
  <si>
    <t xml:space="preserve">  a) Imputación de subvenciones, donaciones y legados de carácter financiero</t>
  </si>
  <si>
    <t xml:space="preserve">  B) Otros ingresos financieros</t>
  </si>
  <si>
    <t>15. Gastos financieros</t>
  </si>
  <si>
    <t>16. Variación de valor razonable en instrumentos financieros</t>
  </si>
  <si>
    <t>17. Diferencias de cambio</t>
  </si>
  <si>
    <t>18. Deterioro y resultado por enajenaciones de instrumentos financieros</t>
  </si>
  <si>
    <t>B) RESULTADO FINANCIERO (14+15+16+17+18)</t>
  </si>
  <si>
    <t>C) RESULTADO ANTES DE IMPUESTOS  (A+B)</t>
  </si>
  <si>
    <t>D) RESULTADO DEL EJERCICIO (C+17)</t>
  </si>
  <si>
    <t>BIENES</t>
  </si>
  <si>
    <t>VALOR INIC.</t>
  </si>
  <si>
    <t>AMORTIZ.</t>
  </si>
  <si>
    <t>VALOR FINAL</t>
  </si>
  <si>
    <t xml:space="preserve"> -Mobiliario de oficina:</t>
  </si>
  <si>
    <t xml:space="preserve"> -Ordenador 1 :</t>
  </si>
  <si>
    <t xml:space="preserve"> -Impresora:</t>
  </si>
  <si>
    <t>Valor a 31/12/2016:</t>
  </si>
  <si>
    <t>FECHA</t>
  </si>
  <si>
    <t>VALOR</t>
  </si>
  <si>
    <t>CUENTA</t>
  </si>
  <si>
    <t>AMORTIZACIONES</t>
  </si>
  <si>
    <t xml:space="preserve"> -Mobiliario</t>
  </si>
  <si>
    <t xml:space="preserve"> -Equipos Inform.</t>
  </si>
  <si>
    <t>INVENTARIO A 31/12/2018</t>
  </si>
  <si>
    <t xml:space="preserve"> -Ordenador 2 :</t>
  </si>
  <si>
    <t>REYES</t>
  </si>
  <si>
    <t>GASTOS COMUNES</t>
  </si>
  <si>
    <t>INSCRIPCION</t>
  </si>
  <si>
    <t>INSCRIPCIONES</t>
  </si>
  <si>
    <t>SEGURO RC</t>
  </si>
  <si>
    <t>POKEMON</t>
  </si>
  <si>
    <t>CHARLA PREVENC.</t>
  </si>
  <si>
    <t>DOMINIOS WEB</t>
  </si>
  <si>
    <t>CHARLAS PREV.</t>
  </si>
  <si>
    <t>IMPRENTA</t>
  </si>
  <si>
    <t>PERVERSOS</t>
  </si>
  <si>
    <t>CERTIF.DIGITA</t>
  </si>
  <si>
    <t>ARREGLOS OFICINA</t>
  </si>
  <si>
    <t>SUBV.MICHELIN</t>
  </si>
  <si>
    <t>VARIACIÓN BIENES AÑO 2019</t>
  </si>
  <si>
    <t>Valor a 31/12/2018:</t>
  </si>
  <si>
    <t>INVENTARIO A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</si>
</sst>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5" borderId="1" xfId="0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0" fillId="3" borderId="0" xfId="0" applyFont="1" applyFill="1"/>
    <xf numFmtId="0" fontId="0" fillId="0" borderId="0" xfId="0" applyBorder="1" applyAlignment="1">
      <alignment horizontal="center"/>
    </xf>
    <xf numFmtId="0" fontId="1" fillId="5" borderId="0" xfId="0" applyFont="1" applyFill="1" applyBorder="1"/>
    <xf numFmtId="0" fontId="9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1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9" fillId="5" borderId="1" xfId="0" applyFont="1" applyFill="1" applyBorder="1"/>
    <xf numFmtId="0" fontId="19" fillId="5" borderId="1" xfId="0" applyFont="1" applyFill="1" applyBorder="1" applyAlignment="1">
      <alignment horizontal="center"/>
    </xf>
    <xf numFmtId="40" fontId="14" fillId="3" borderId="2" xfId="0" applyNumberFormat="1" applyFont="1" applyFill="1" applyBorder="1"/>
    <xf numFmtId="40" fontId="0" fillId="0" borderId="0" xfId="0" applyNumberFormat="1" applyBorder="1"/>
    <xf numFmtId="40" fontId="2" fillId="0" borderId="0" xfId="0" applyNumberFormat="1" applyFont="1" applyBorder="1" applyAlignment="1">
      <alignment horizontal="center"/>
    </xf>
    <xf numFmtId="40" fontId="4" fillId="0" borderId="0" xfId="0" applyNumberFormat="1" applyFont="1" applyBorder="1" applyAlignment="1">
      <alignment horizontal="center"/>
    </xf>
    <xf numFmtId="40" fontId="8" fillId="0" borderId="0" xfId="0" applyNumberFormat="1" applyFont="1" applyBorder="1" applyAlignment="1">
      <alignment horizontal="center"/>
    </xf>
    <xf numFmtId="40" fontId="0" fillId="0" borderId="0" xfId="0" applyNumberFormat="1"/>
    <xf numFmtId="40" fontId="1" fillId="0" borderId="0" xfId="0" applyNumberFormat="1" applyFont="1"/>
    <xf numFmtId="40" fontId="2" fillId="0" borderId="0" xfId="0" applyNumberFormat="1" applyFont="1" applyAlignment="1">
      <alignment horizontal="center"/>
    </xf>
    <xf numFmtId="40" fontId="0" fillId="0" borderId="0" xfId="0" applyNumberFormat="1" applyAlignment="1">
      <alignment horizontal="center"/>
    </xf>
    <xf numFmtId="40" fontId="4" fillId="0" borderId="0" xfId="0" applyNumberFormat="1" applyFont="1" applyAlignment="1">
      <alignment horizontal="center"/>
    </xf>
    <xf numFmtId="40" fontId="8" fillId="0" borderId="0" xfId="0" applyNumberFormat="1" applyFont="1" applyAlignment="1">
      <alignment horizontal="center"/>
    </xf>
    <xf numFmtId="40" fontId="0" fillId="5" borderId="0" xfId="0" applyNumberFormat="1" applyFill="1"/>
    <xf numFmtId="40" fontId="0" fillId="5" borderId="0" xfId="0" applyNumberFormat="1" applyFill="1" applyAlignment="1">
      <alignment horizontal="center"/>
    </xf>
    <xf numFmtId="40" fontId="0" fillId="5" borderId="1" xfId="0" applyNumberFormat="1" applyFill="1" applyBorder="1"/>
    <xf numFmtId="40" fontId="1" fillId="4" borderId="1" xfId="0" applyNumberFormat="1" applyFont="1" applyFill="1" applyBorder="1"/>
    <xf numFmtId="40" fontId="1" fillId="6" borderId="1" xfId="0" applyNumberFormat="1" applyFont="1" applyFill="1" applyBorder="1"/>
    <xf numFmtId="40" fontId="1" fillId="2" borderId="1" xfId="0" applyNumberFormat="1" applyFont="1" applyFill="1" applyBorder="1"/>
    <xf numFmtId="40" fontId="1" fillId="5" borderId="1" xfId="0" applyNumberFormat="1" applyFont="1" applyFill="1" applyBorder="1"/>
    <xf numFmtId="40" fontId="0" fillId="4" borderId="1" xfId="0" applyNumberFormat="1" applyFill="1" applyBorder="1"/>
    <xf numFmtId="40" fontId="0" fillId="6" borderId="1" xfId="0" applyNumberFormat="1" applyFill="1" applyBorder="1"/>
    <xf numFmtId="40" fontId="0" fillId="2" borderId="1" xfId="0" applyNumberFormat="1" applyFill="1" applyBorder="1"/>
    <xf numFmtId="40" fontId="22" fillId="9" borderId="10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14" fontId="6" fillId="3" borderId="3" xfId="0" applyNumberFormat="1" applyFont="1" applyFill="1" applyBorder="1"/>
    <xf numFmtId="14" fontId="14" fillId="3" borderId="3" xfId="0" applyNumberFormat="1" applyFont="1" applyFill="1" applyBorder="1"/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0" xfId="0" applyNumberForma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</xf>
    <xf numFmtId="0" fontId="0" fillId="0" borderId="1" xfId="0" applyBorder="1"/>
    <xf numFmtId="9" fontId="0" fillId="0" borderId="0" xfId="0" applyNumberFormat="1"/>
    <xf numFmtId="14" fontId="0" fillId="0" borderId="1" xfId="0" applyNumberFormat="1" applyBorder="1"/>
    <xf numFmtId="0" fontId="23" fillId="0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164" fontId="23" fillId="0" borderId="1" xfId="0" applyNumberFormat="1" applyFont="1" applyFill="1" applyBorder="1" applyAlignment="1">
      <alignment vertical="center" wrapText="1"/>
    </xf>
    <xf numFmtId="164" fontId="24" fillId="0" borderId="1" xfId="0" applyNumberFormat="1" applyFont="1" applyFill="1" applyBorder="1" applyAlignment="1">
      <alignment vertical="center" wrapText="1"/>
    </xf>
    <xf numFmtId="164" fontId="23" fillId="0" borderId="1" xfId="0" applyNumberFormat="1" applyFont="1" applyFill="1" applyBorder="1" applyAlignment="1" applyProtection="1">
      <alignment vertical="center" wrapText="1"/>
      <protection locked="0"/>
    </xf>
    <xf numFmtId="164" fontId="23" fillId="0" borderId="1" xfId="0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4" fillId="0" borderId="1" xfId="0" applyNumberFormat="1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vertical="center" wrapText="1"/>
    </xf>
    <xf numFmtId="164" fontId="23" fillId="0" borderId="0" xfId="0" applyNumberFormat="1" applyFont="1" applyFill="1" applyBorder="1" applyAlignment="1" applyProtection="1">
      <alignment vertical="center" wrapText="1"/>
    </xf>
    <xf numFmtId="164" fontId="23" fillId="0" borderId="0" xfId="0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11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0" fontId="15" fillId="3" borderId="2" xfId="0" applyNumberFormat="1" applyFont="1" applyFill="1" applyBorder="1" applyAlignment="1">
      <alignment horizontal="center"/>
    </xf>
    <xf numFmtId="40" fontId="15" fillId="3" borderId="3" xfId="0" applyNumberFormat="1" applyFont="1" applyFill="1" applyBorder="1" applyAlignment="1">
      <alignment horizontal="center"/>
    </xf>
    <xf numFmtId="40" fontId="14" fillId="3" borderId="2" xfId="0" applyNumberFormat="1" applyFont="1" applyFill="1" applyBorder="1" applyAlignment="1">
      <alignment horizontal="center"/>
    </xf>
    <xf numFmtId="40" fontId="14" fillId="3" borderId="3" xfId="0" applyNumberFormat="1" applyFont="1" applyFill="1" applyBorder="1" applyAlignment="1">
      <alignment horizontal="center"/>
    </xf>
    <xf numFmtId="40" fontId="3" fillId="3" borderId="2" xfId="0" applyNumberFormat="1" applyFont="1" applyFill="1" applyBorder="1" applyAlignment="1">
      <alignment horizontal="center"/>
    </xf>
    <xf numFmtId="40" fontId="3" fillId="3" borderId="3" xfId="0" applyNumberFormat="1" applyFont="1" applyFill="1" applyBorder="1" applyAlignment="1">
      <alignment horizontal="center"/>
    </xf>
    <xf numFmtId="40" fontId="16" fillId="3" borderId="2" xfId="0" applyNumberFormat="1" applyFont="1" applyFill="1" applyBorder="1" applyAlignment="1">
      <alignment horizontal="center"/>
    </xf>
    <xf numFmtId="40" fontId="16" fillId="3" borderId="3" xfId="0" applyNumberFormat="1" applyFont="1" applyFill="1" applyBorder="1" applyAlignment="1">
      <alignment horizontal="center"/>
    </xf>
    <xf numFmtId="40" fontId="7" fillId="3" borderId="2" xfId="0" applyNumberFormat="1" applyFont="1" applyFill="1" applyBorder="1" applyAlignment="1">
      <alignment horizontal="center"/>
    </xf>
    <xf numFmtId="40" fontId="7" fillId="3" borderId="3" xfId="0" applyNumberFormat="1" applyFont="1" applyFill="1" applyBorder="1" applyAlignment="1">
      <alignment horizontal="center"/>
    </xf>
    <xf numFmtId="40" fontId="5" fillId="3" borderId="2" xfId="0" applyNumberFormat="1" applyFont="1" applyFill="1" applyBorder="1" applyAlignment="1">
      <alignment horizontal="center"/>
    </xf>
    <xf numFmtId="40" fontId="5" fillId="3" borderId="3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40" fontId="17" fillId="3" borderId="2" xfId="0" applyNumberFormat="1" applyFont="1" applyFill="1" applyBorder="1" applyAlignment="1">
      <alignment horizontal="center"/>
    </xf>
    <xf numFmtId="40" fontId="17" fillId="3" borderId="3" xfId="0" applyNumberFormat="1" applyFont="1" applyFill="1" applyBorder="1" applyAlignment="1">
      <alignment horizontal="center"/>
    </xf>
    <xf numFmtId="40" fontId="21" fillId="9" borderId="11" xfId="0" applyNumberFormat="1" applyFont="1" applyFill="1" applyBorder="1" applyAlignment="1">
      <alignment horizontal="center"/>
    </xf>
    <xf numFmtId="40" fontId="21" fillId="9" borderId="12" xfId="0" applyNumberFormat="1" applyFont="1" applyFill="1" applyBorder="1" applyAlignment="1">
      <alignment horizontal="center"/>
    </xf>
    <xf numFmtId="40" fontId="18" fillId="2" borderId="5" xfId="0" applyNumberFormat="1" applyFont="1" applyFill="1" applyBorder="1" applyAlignment="1">
      <alignment horizontal="center"/>
    </xf>
    <xf numFmtId="40" fontId="18" fillId="2" borderId="6" xfId="0" applyNumberFormat="1" applyFont="1" applyFill="1" applyBorder="1" applyAlignment="1">
      <alignment horizontal="center"/>
    </xf>
    <xf numFmtId="40" fontId="18" fillId="2" borderId="7" xfId="0" applyNumberFormat="1" applyFont="1" applyFill="1" applyBorder="1" applyAlignment="1">
      <alignment horizontal="center"/>
    </xf>
    <xf numFmtId="40" fontId="13" fillId="2" borderId="5" xfId="0" applyNumberFormat="1" applyFont="1" applyFill="1" applyBorder="1" applyAlignment="1">
      <alignment horizontal="center" wrapText="1"/>
    </xf>
    <xf numFmtId="40" fontId="10" fillId="2" borderId="7" xfId="0" applyNumberFormat="1" applyFont="1" applyFill="1" applyBorder="1" applyAlignment="1">
      <alignment horizontal="center" wrapText="1"/>
    </xf>
    <xf numFmtId="40" fontId="3" fillId="5" borderId="4" xfId="0" applyNumberFormat="1" applyFont="1" applyFill="1" applyBorder="1" applyAlignment="1">
      <alignment horizontal="center"/>
    </xf>
    <xf numFmtId="40" fontId="5" fillId="5" borderId="4" xfId="0" applyNumberFormat="1" applyFont="1" applyFill="1" applyBorder="1" applyAlignment="1">
      <alignment horizontal="center"/>
    </xf>
    <xf numFmtId="40" fontId="7" fillId="5" borderId="4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6"/>
  <sheetViews>
    <sheetView tabSelected="1" topLeftCell="B1" zoomScaleNormal="100" workbookViewId="0">
      <selection activeCell="H15" sqref="H15:I15"/>
    </sheetView>
  </sheetViews>
  <sheetFormatPr defaultColWidth="10.76171875" defaultRowHeight="15" x14ac:dyDescent="0.2"/>
  <cols>
    <col min="1" max="1" width="1.8828125" customWidth="1"/>
    <col min="2" max="2" width="11.8359375" customWidth="1"/>
    <col min="3" max="3" width="15.19921875" bestFit="1" customWidth="1"/>
    <col min="4" max="7" width="11.56640625" bestFit="1" customWidth="1"/>
    <col min="8" max="8" width="11.8359375" bestFit="1" customWidth="1"/>
    <col min="9" max="9" width="11.56640625" bestFit="1" customWidth="1"/>
  </cols>
  <sheetData>
    <row r="1" spans="2:10" ht="9.75" customHeight="1" x14ac:dyDescent="0.2"/>
    <row r="2" spans="2:10" ht="23.25" x14ac:dyDescent="0.3">
      <c r="B2" s="7"/>
      <c r="C2" s="7"/>
      <c r="D2" s="88" t="s">
        <v>0</v>
      </c>
      <c r="E2" s="88"/>
      <c r="F2" s="89" t="s">
        <v>15</v>
      </c>
      <c r="G2" s="89"/>
      <c r="H2" s="102" t="s">
        <v>22</v>
      </c>
      <c r="I2" s="102"/>
      <c r="J2" s="2"/>
    </row>
    <row r="3" spans="2:10" ht="18.75" x14ac:dyDescent="0.25">
      <c r="B3" s="23" t="s">
        <v>33</v>
      </c>
      <c r="C3" s="47">
        <v>43465</v>
      </c>
      <c r="D3" s="90">
        <v>1558.55</v>
      </c>
      <c r="E3" s="91"/>
      <c r="F3" s="96">
        <v>4158.18</v>
      </c>
      <c r="G3" s="97"/>
      <c r="H3" s="103">
        <f>D3+F3</f>
        <v>5716.7300000000005</v>
      </c>
      <c r="I3" s="104"/>
      <c r="J3" s="2"/>
    </row>
    <row r="4" spans="2:10" ht="18.75" hidden="1" x14ac:dyDescent="0.25">
      <c r="B4" s="23" t="s">
        <v>33</v>
      </c>
      <c r="C4" s="48">
        <v>43496</v>
      </c>
      <c r="D4" s="92">
        <f t="shared" ref="D4:D15" si="0">D3+C22+D22</f>
        <v>867.3900000000001</v>
      </c>
      <c r="E4" s="93"/>
      <c r="F4" s="92">
        <f t="shared" ref="F4:F15" si="1">F3+E22+F22</f>
        <v>4739.7300000000005</v>
      </c>
      <c r="G4" s="93"/>
      <c r="H4" s="92">
        <f t="shared" ref="H4:H15" si="2">D4+F4</f>
        <v>5607.1200000000008</v>
      </c>
      <c r="I4" s="93"/>
      <c r="J4" s="2"/>
    </row>
    <row r="5" spans="2:10" ht="18.75" hidden="1" x14ac:dyDescent="0.25">
      <c r="B5" s="23" t="s">
        <v>33</v>
      </c>
      <c r="C5" s="48">
        <v>43524</v>
      </c>
      <c r="D5" s="92">
        <f t="shared" si="0"/>
        <v>3328.8700000000003</v>
      </c>
      <c r="E5" s="93"/>
      <c r="F5" s="92">
        <f t="shared" si="1"/>
        <v>2250.6500000000005</v>
      </c>
      <c r="G5" s="93"/>
      <c r="H5" s="92">
        <f t="shared" si="2"/>
        <v>5579.52</v>
      </c>
      <c r="I5" s="93"/>
      <c r="J5" s="2"/>
    </row>
    <row r="6" spans="2:10" ht="18.75" hidden="1" x14ac:dyDescent="0.25">
      <c r="B6" s="23" t="s">
        <v>33</v>
      </c>
      <c r="C6" s="48">
        <v>43555</v>
      </c>
      <c r="D6" s="92">
        <f t="shared" si="0"/>
        <v>2251.71</v>
      </c>
      <c r="E6" s="93"/>
      <c r="F6" s="92">
        <f t="shared" si="1"/>
        <v>2667.0800000000004</v>
      </c>
      <c r="G6" s="93"/>
      <c r="H6" s="92">
        <f t="shared" si="2"/>
        <v>4918.7900000000009</v>
      </c>
      <c r="I6" s="93"/>
      <c r="J6" s="2"/>
    </row>
    <row r="7" spans="2:10" ht="18.75" hidden="1" x14ac:dyDescent="0.25">
      <c r="B7" s="23" t="s">
        <v>33</v>
      </c>
      <c r="C7" s="48">
        <v>43585</v>
      </c>
      <c r="D7" s="92">
        <f t="shared" si="0"/>
        <v>1817.55</v>
      </c>
      <c r="E7" s="93"/>
      <c r="F7" s="92">
        <f t="shared" si="1"/>
        <v>2369.0300000000007</v>
      </c>
      <c r="G7" s="93"/>
      <c r="H7" s="92">
        <f t="shared" si="2"/>
        <v>4186.5800000000008</v>
      </c>
      <c r="I7" s="93"/>
      <c r="J7" s="2"/>
    </row>
    <row r="8" spans="2:10" ht="18.75" hidden="1" x14ac:dyDescent="0.25">
      <c r="B8" s="23" t="s">
        <v>33</v>
      </c>
      <c r="C8" s="48">
        <v>43616</v>
      </c>
      <c r="D8" s="92">
        <f t="shared" si="0"/>
        <v>1524.89</v>
      </c>
      <c r="E8" s="93"/>
      <c r="F8" s="92">
        <f t="shared" si="1"/>
        <v>3799.9600000000009</v>
      </c>
      <c r="G8" s="93"/>
      <c r="H8" s="92">
        <f t="shared" si="2"/>
        <v>5324.8500000000013</v>
      </c>
      <c r="I8" s="93"/>
      <c r="J8" s="2"/>
    </row>
    <row r="9" spans="2:10" ht="18.75" hidden="1" x14ac:dyDescent="0.25">
      <c r="B9" s="23" t="s">
        <v>33</v>
      </c>
      <c r="C9" s="48">
        <v>43646</v>
      </c>
      <c r="D9" s="92">
        <f t="shared" si="0"/>
        <v>1225.7300000000002</v>
      </c>
      <c r="E9" s="93"/>
      <c r="F9" s="92">
        <f t="shared" si="1"/>
        <v>3802.3200000000006</v>
      </c>
      <c r="G9" s="93"/>
      <c r="H9" s="92">
        <f t="shared" si="2"/>
        <v>5028.0500000000011</v>
      </c>
      <c r="I9" s="93"/>
      <c r="J9" s="2"/>
    </row>
    <row r="10" spans="2:10" ht="18.75" hidden="1" x14ac:dyDescent="0.25">
      <c r="B10" s="23" t="s">
        <v>33</v>
      </c>
      <c r="C10" s="48">
        <v>43677</v>
      </c>
      <c r="D10" s="92">
        <f t="shared" si="0"/>
        <v>1738.7800000000004</v>
      </c>
      <c r="E10" s="93"/>
      <c r="F10" s="92">
        <f t="shared" si="1"/>
        <v>4055.3700000000008</v>
      </c>
      <c r="G10" s="93"/>
      <c r="H10" s="92">
        <f t="shared" si="2"/>
        <v>5794.1500000000015</v>
      </c>
      <c r="I10" s="93"/>
      <c r="J10" s="2"/>
    </row>
    <row r="11" spans="2:10" ht="18.75" hidden="1" x14ac:dyDescent="0.25">
      <c r="B11" s="23" t="s">
        <v>33</v>
      </c>
      <c r="C11" s="48">
        <v>43708</v>
      </c>
      <c r="D11" s="92">
        <f t="shared" si="0"/>
        <v>1989.8300000000006</v>
      </c>
      <c r="E11" s="93"/>
      <c r="F11" s="92">
        <f t="shared" si="1"/>
        <v>3527.9800000000005</v>
      </c>
      <c r="G11" s="93"/>
      <c r="H11" s="92">
        <f t="shared" si="2"/>
        <v>5517.8100000000013</v>
      </c>
      <c r="I11" s="93"/>
      <c r="J11" s="2"/>
    </row>
    <row r="12" spans="2:10" ht="18.75" hidden="1" x14ac:dyDescent="0.25">
      <c r="B12" s="23" t="s">
        <v>33</v>
      </c>
      <c r="C12" s="48">
        <v>43738</v>
      </c>
      <c r="D12" s="92">
        <f t="shared" si="0"/>
        <v>1844.8600000000006</v>
      </c>
      <c r="E12" s="93"/>
      <c r="F12" s="92">
        <f t="shared" si="1"/>
        <v>3572.2700000000004</v>
      </c>
      <c r="G12" s="93"/>
      <c r="H12" s="92">
        <f t="shared" si="2"/>
        <v>5417.130000000001</v>
      </c>
      <c r="I12" s="93"/>
      <c r="J12" s="2"/>
    </row>
    <row r="13" spans="2:10" ht="18.75" hidden="1" x14ac:dyDescent="0.25">
      <c r="B13" s="23" t="s">
        <v>33</v>
      </c>
      <c r="C13" s="48">
        <v>43769</v>
      </c>
      <c r="D13" s="92">
        <f t="shared" si="0"/>
        <v>890.55000000000041</v>
      </c>
      <c r="E13" s="93"/>
      <c r="F13" s="92">
        <f t="shared" si="1"/>
        <v>4267.92</v>
      </c>
      <c r="G13" s="93"/>
      <c r="H13" s="92">
        <f t="shared" si="2"/>
        <v>5158.47</v>
      </c>
      <c r="I13" s="93"/>
      <c r="J13" s="2"/>
    </row>
    <row r="14" spans="2:10" ht="18.75" hidden="1" x14ac:dyDescent="0.25">
      <c r="B14" s="23" t="s">
        <v>33</v>
      </c>
      <c r="C14" s="48">
        <v>43799</v>
      </c>
      <c r="D14" s="92">
        <f t="shared" si="0"/>
        <v>1086.2700000000004</v>
      </c>
      <c r="E14" s="93"/>
      <c r="F14" s="92">
        <f t="shared" si="1"/>
        <v>4986.63</v>
      </c>
      <c r="G14" s="93"/>
      <c r="H14" s="92">
        <f t="shared" si="2"/>
        <v>6072.9000000000005</v>
      </c>
      <c r="I14" s="93"/>
      <c r="J14" s="2"/>
    </row>
    <row r="15" spans="2:10" ht="18.75" x14ac:dyDescent="0.25">
      <c r="B15" s="23" t="s">
        <v>33</v>
      </c>
      <c r="C15" s="48">
        <v>43830</v>
      </c>
      <c r="D15" s="94">
        <f t="shared" si="0"/>
        <v>847.8100000000004</v>
      </c>
      <c r="E15" s="95"/>
      <c r="F15" s="100">
        <f t="shared" si="1"/>
        <v>5129.66</v>
      </c>
      <c r="G15" s="101"/>
      <c r="H15" s="98">
        <f t="shared" si="2"/>
        <v>5977.47</v>
      </c>
      <c r="I15" s="99"/>
      <c r="J15" s="2"/>
    </row>
    <row r="16" spans="2:10" ht="15.75" thickBot="1" x14ac:dyDescent="0.25">
      <c r="B16" s="24"/>
      <c r="C16" s="24"/>
      <c r="D16" s="25"/>
      <c r="E16" s="25"/>
      <c r="F16" s="26"/>
      <c r="G16" s="26"/>
      <c r="H16" s="27"/>
      <c r="I16" s="27"/>
      <c r="J16" s="2"/>
    </row>
    <row r="17" spans="2:10" ht="24.75" thickTop="1" thickBot="1" x14ac:dyDescent="0.35">
      <c r="B17" s="107" t="s">
        <v>27</v>
      </c>
      <c r="C17" s="108"/>
      <c r="D17" s="108"/>
      <c r="E17" s="108"/>
      <c r="F17" s="108"/>
      <c r="G17" s="109"/>
      <c r="H17" s="110">
        <f>H15-H3</f>
        <v>260.73999999999978</v>
      </c>
      <c r="I17" s="111"/>
      <c r="J17" s="2"/>
    </row>
    <row r="18" spans="2:10" ht="18" customHeight="1" thickTop="1" x14ac:dyDescent="0.2">
      <c r="B18" s="28"/>
      <c r="C18" s="29"/>
      <c r="D18" s="30"/>
      <c r="E18" s="31"/>
      <c r="F18" s="32"/>
      <c r="G18" s="31"/>
      <c r="H18" s="33"/>
      <c r="I18" s="31"/>
      <c r="J18" s="2"/>
    </row>
    <row r="19" spans="2:10" ht="20.25" customHeight="1" x14ac:dyDescent="0.2">
      <c r="B19" s="28"/>
      <c r="C19" s="29"/>
      <c r="D19" s="30"/>
      <c r="E19" s="31"/>
      <c r="F19" s="32"/>
      <c r="G19" s="31"/>
      <c r="H19" s="33"/>
      <c r="I19" s="31"/>
      <c r="J19" s="2"/>
    </row>
    <row r="20" spans="2:10" ht="18.75" x14ac:dyDescent="0.25">
      <c r="B20" s="34"/>
      <c r="C20" s="112" t="s">
        <v>0</v>
      </c>
      <c r="D20" s="112"/>
      <c r="E20" s="113" t="s">
        <v>15</v>
      </c>
      <c r="F20" s="113"/>
      <c r="G20" s="114" t="s">
        <v>22</v>
      </c>
      <c r="H20" s="114"/>
      <c r="I20" s="35"/>
      <c r="J20" s="2"/>
    </row>
    <row r="21" spans="2:10" x14ac:dyDescent="0.2">
      <c r="B21" s="36"/>
      <c r="C21" s="37" t="s">
        <v>13</v>
      </c>
      <c r="D21" s="37" t="s">
        <v>14</v>
      </c>
      <c r="E21" s="38" t="s">
        <v>13</v>
      </c>
      <c r="F21" s="38" t="s">
        <v>14</v>
      </c>
      <c r="G21" s="39" t="s">
        <v>13</v>
      </c>
      <c r="H21" s="39" t="s">
        <v>14</v>
      </c>
      <c r="I21" s="40" t="s">
        <v>27</v>
      </c>
    </row>
    <row r="22" spans="2:10" x14ac:dyDescent="0.2">
      <c r="B22" s="40" t="s">
        <v>1</v>
      </c>
      <c r="C22" s="41">
        <f>INGRESOS!B4+INGRESOS!B5+INGRESOS!B7</f>
        <v>685</v>
      </c>
      <c r="D22" s="41">
        <f>-GASTOS!B4</f>
        <v>-1376.16</v>
      </c>
      <c r="E22" s="42">
        <f>INGRESOS!C15</f>
        <v>1745.93</v>
      </c>
      <c r="F22" s="42">
        <f>-GASTOS!C4</f>
        <v>-1164.3800000000001</v>
      </c>
      <c r="G22" s="43">
        <f t="shared" ref="G22:H24" si="3">C22+E22</f>
        <v>2430.9300000000003</v>
      </c>
      <c r="H22" s="43">
        <f t="shared" si="3"/>
        <v>-2540.54</v>
      </c>
      <c r="I22" s="36">
        <f>G22+H22</f>
        <v>-109.60999999999967</v>
      </c>
    </row>
    <row r="23" spans="2:10" x14ac:dyDescent="0.2">
      <c r="B23" s="40" t="s">
        <v>2</v>
      </c>
      <c r="C23" s="41">
        <f>INGRESOS!D4+INGRESOS!D114</f>
        <v>3860</v>
      </c>
      <c r="D23" s="41">
        <f>-GASTOS!D4</f>
        <v>-1398.52</v>
      </c>
      <c r="E23" s="42">
        <f>INGRESOS!E15</f>
        <v>1279</v>
      </c>
      <c r="F23" s="42">
        <f>-(GASTOS!E4+GASTOS!E18)</f>
        <v>-3768.08</v>
      </c>
      <c r="G23" s="43">
        <f>C23+E23-3000</f>
        <v>2139</v>
      </c>
      <c r="H23" s="43">
        <f>D23+F23+3000</f>
        <v>-2166.6000000000004</v>
      </c>
      <c r="I23" s="36">
        <f>G23+H23</f>
        <v>-27.600000000000364</v>
      </c>
    </row>
    <row r="24" spans="2:10" x14ac:dyDescent="0.2">
      <c r="B24" s="40" t="s">
        <v>3</v>
      </c>
      <c r="C24" s="41">
        <f>INGRESOS!F15</f>
        <v>682</v>
      </c>
      <c r="D24" s="41">
        <f>-GASTOS!F4</f>
        <v>-1759.16</v>
      </c>
      <c r="E24" s="42">
        <f>INGRESOS!G15</f>
        <v>1167</v>
      </c>
      <c r="F24" s="42">
        <f>-GASTOS!G4</f>
        <v>-750.57</v>
      </c>
      <c r="G24" s="43">
        <f t="shared" si="3"/>
        <v>1849</v>
      </c>
      <c r="H24" s="43">
        <f>D24+F24</f>
        <v>-2509.73</v>
      </c>
      <c r="I24" s="36">
        <f>G24+H24</f>
        <v>-660.73</v>
      </c>
    </row>
    <row r="25" spans="2:10" x14ac:dyDescent="0.2">
      <c r="B25" s="40" t="s">
        <v>4</v>
      </c>
      <c r="C25" s="41">
        <f>INGRESOS!H15</f>
        <v>942</v>
      </c>
      <c r="D25" s="41">
        <f>-GASTOS!H4</f>
        <v>-1376.16</v>
      </c>
      <c r="E25" s="42">
        <f>INGRESOS!I4+INGRESOS!I8</f>
        <v>1118</v>
      </c>
      <c r="F25" s="42">
        <f>-GASTOS!I4</f>
        <v>-1416.05</v>
      </c>
      <c r="G25" s="43">
        <f t="shared" ref="G25:G33" si="4">C25+E25</f>
        <v>2060</v>
      </c>
      <c r="H25" s="43">
        <f t="shared" ref="H25:H33" si="5">D25+F25</f>
        <v>-2792.21</v>
      </c>
      <c r="I25" s="36">
        <f t="shared" ref="I25:I33" si="6">G25+H25</f>
        <v>-732.21</v>
      </c>
    </row>
    <row r="26" spans="2:10" x14ac:dyDescent="0.2">
      <c r="B26" s="40" t="s">
        <v>5</v>
      </c>
      <c r="C26" s="41">
        <f>INGRESOS!J15</f>
        <v>1113.5</v>
      </c>
      <c r="D26" s="41">
        <f>-GASTOS!J4</f>
        <v>-1406.16</v>
      </c>
      <c r="E26" s="42">
        <f>INGRESOS!K15</f>
        <v>1947</v>
      </c>
      <c r="F26" s="42">
        <f>-(SUM(GASTOS!K7:K26))</f>
        <v>-516.06999999999994</v>
      </c>
      <c r="G26" s="43">
        <f t="shared" si="4"/>
        <v>3060.5</v>
      </c>
      <c r="H26" s="43">
        <f t="shared" si="5"/>
        <v>-1922.23</v>
      </c>
      <c r="I26" s="36">
        <f t="shared" si="6"/>
        <v>1138.27</v>
      </c>
    </row>
    <row r="27" spans="2:10" x14ac:dyDescent="0.2">
      <c r="B27" s="40" t="s">
        <v>6</v>
      </c>
      <c r="C27" s="41">
        <f>INGRESOS!L15</f>
        <v>1077</v>
      </c>
      <c r="D27" s="41">
        <f>-GASTOS!L4</f>
        <v>-1376.16</v>
      </c>
      <c r="E27" s="42">
        <f>INGRESOS!M15</f>
        <v>1310.2</v>
      </c>
      <c r="F27" s="42">
        <f>-GASTOS!M4</f>
        <v>-1307.8399999999999</v>
      </c>
      <c r="G27" s="43">
        <f t="shared" si="4"/>
        <v>2387.1999999999998</v>
      </c>
      <c r="H27" s="43">
        <f t="shared" si="5"/>
        <v>-2684</v>
      </c>
      <c r="I27" s="36">
        <f t="shared" si="6"/>
        <v>-296.80000000000018</v>
      </c>
    </row>
    <row r="28" spans="2:10" x14ac:dyDescent="0.2">
      <c r="B28" s="40" t="s">
        <v>7</v>
      </c>
      <c r="C28" s="41">
        <f>INGRESOS!N4+INGRESOS!N8+INGRESOS!N11</f>
        <v>839</v>
      </c>
      <c r="D28" s="41">
        <f>-GASTOS!N4</f>
        <v>-325.95</v>
      </c>
      <c r="E28" s="42">
        <f>INGRESOS!O15</f>
        <v>1063</v>
      </c>
      <c r="F28" s="42">
        <f>-GASTOS!O4</f>
        <v>-809.95</v>
      </c>
      <c r="G28" s="43">
        <f t="shared" si="4"/>
        <v>1902</v>
      </c>
      <c r="H28" s="43">
        <f t="shared" si="5"/>
        <v>-1135.9000000000001</v>
      </c>
      <c r="I28" s="36">
        <f t="shared" si="6"/>
        <v>766.09999999999991</v>
      </c>
    </row>
    <row r="29" spans="2:10" x14ac:dyDescent="0.2">
      <c r="B29" s="40" t="s">
        <v>8</v>
      </c>
      <c r="C29" s="41">
        <f>INGRESOS!P15</f>
        <v>577</v>
      </c>
      <c r="D29" s="41">
        <f>-GASTOS!P4</f>
        <v>-325.95</v>
      </c>
      <c r="E29" s="42">
        <f>INGRESOS!Q15</f>
        <v>2090.9</v>
      </c>
      <c r="F29" s="42">
        <f>-GASTOS!Q4</f>
        <v>-2618.29</v>
      </c>
      <c r="G29" s="43">
        <f t="shared" si="4"/>
        <v>2667.9</v>
      </c>
      <c r="H29" s="43">
        <f t="shared" si="5"/>
        <v>-2944.24</v>
      </c>
      <c r="I29" s="36">
        <f t="shared" si="6"/>
        <v>-276.33999999999969</v>
      </c>
    </row>
    <row r="30" spans="2:10" x14ac:dyDescent="0.2">
      <c r="B30" s="40" t="s">
        <v>9</v>
      </c>
      <c r="C30" s="41">
        <f>INGRESOS!R15</f>
        <v>1276.8399999999999</v>
      </c>
      <c r="D30" s="41">
        <f>-GASTOS!R4</f>
        <v>-1421.81</v>
      </c>
      <c r="E30" s="42">
        <f>INGRESOS!S4</f>
        <v>1056</v>
      </c>
      <c r="F30" s="42">
        <f>-GASTOS!S4</f>
        <v>-1011.71</v>
      </c>
      <c r="G30" s="43">
        <f t="shared" si="4"/>
        <v>2332.84</v>
      </c>
      <c r="H30" s="43">
        <f t="shared" si="5"/>
        <v>-2433.52</v>
      </c>
      <c r="I30" s="36">
        <f t="shared" si="6"/>
        <v>-100.67999999999984</v>
      </c>
    </row>
    <row r="31" spans="2:10" x14ac:dyDescent="0.2">
      <c r="B31" s="40" t="s">
        <v>10</v>
      </c>
      <c r="C31" s="41">
        <f>INGRESOS!T15</f>
        <v>837</v>
      </c>
      <c r="D31" s="41">
        <f>-GASTOS!T4</f>
        <v>-1791.3100000000002</v>
      </c>
      <c r="E31" s="42">
        <f>INGRESOS!U15</f>
        <v>1505</v>
      </c>
      <c r="F31" s="42">
        <f>-GASTOS!U4</f>
        <v>-809.34999999999991</v>
      </c>
      <c r="G31" s="43">
        <f t="shared" si="4"/>
        <v>2342</v>
      </c>
      <c r="H31" s="43">
        <f t="shared" si="5"/>
        <v>-2600.66</v>
      </c>
      <c r="I31" s="36">
        <f t="shared" si="6"/>
        <v>-258.65999999999985</v>
      </c>
    </row>
    <row r="32" spans="2:10" x14ac:dyDescent="0.2">
      <c r="B32" s="40" t="s">
        <v>11</v>
      </c>
      <c r="C32" s="41">
        <f>INGRESOS!V15</f>
        <v>720</v>
      </c>
      <c r="D32" s="41">
        <f>-GASTOS!V4</f>
        <v>-524.28000000000009</v>
      </c>
      <c r="E32" s="42">
        <f>INGRESOS!W15</f>
        <v>1285</v>
      </c>
      <c r="F32" s="42">
        <f>-GASTOS!W4</f>
        <v>-566.29</v>
      </c>
      <c r="G32" s="43">
        <f t="shared" si="4"/>
        <v>2005</v>
      </c>
      <c r="H32" s="43">
        <f t="shared" si="5"/>
        <v>-1090.5700000000002</v>
      </c>
      <c r="I32" s="36">
        <f t="shared" si="6"/>
        <v>914.42999999999984</v>
      </c>
    </row>
    <row r="33" spans="2:9" x14ac:dyDescent="0.2">
      <c r="B33" s="40" t="s">
        <v>12</v>
      </c>
      <c r="C33" s="41">
        <f>INGRESOS!X15</f>
        <v>1658</v>
      </c>
      <c r="D33" s="41">
        <f>-GASTOS!X4</f>
        <v>-1896.46</v>
      </c>
      <c r="E33" s="42">
        <f>INGRESOS!Y15</f>
        <v>1675</v>
      </c>
      <c r="F33" s="42">
        <f>-GASTOS!Y4</f>
        <v>-1531.9699999999998</v>
      </c>
      <c r="G33" s="43">
        <f t="shared" si="4"/>
        <v>3333</v>
      </c>
      <c r="H33" s="43">
        <f t="shared" si="5"/>
        <v>-3428.43</v>
      </c>
      <c r="I33" s="36">
        <f t="shared" si="6"/>
        <v>-95.429999999999836</v>
      </c>
    </row>
    <row r="34" spans="2:9" ht="15.75" thickBot="1" x14ac:dyDescent="0.25">
      <c r="B34" s="28"/>
      <c r="C34" s="28"/>
      <c r="D34" s="28"/>
      <c r="E34" s="28"/>
      <c r="F34" s="28"/>
      <c r="G34" s="28"/>
      <c r="H34" s="28"/>
      <c r="I34" s="28"/>
    </row>
    <row r="35" spans="2:9" ht="20.25" thickTop="1" thickBot="1" x14ac:dyDescent="0.3">
      <c r="B35" s="105" t="s">
        <v>34</v>
      </c>
      <c r="C35" s="106"/>
      <c r="D35" s="106"/>
      <c r="E35" s="106"/>
      <c r="F35" s="106"/>
      <c r="G35" s="44">
        <f>SUM(G22:G34)</f>
        <v>28509.370000000003</v>
      </c>
      <c r="H35" s="44">
        <f t="shared" ref="H35:I35" si="7">SUM(H22:H34)</f>
        <v>-28248.63</v>
      </c>
      <c r="I35" s="44">
        <f t="shared" si="7"/>
        <v>260.74000000000024</v>
      </c>
    </row>
    <row r="36" spans="2:9" ht="15.75" thickTop="1" x14ac:dyDescent="0.2"/>
  </sheetData>
  <mergeCells count="48">
    <mergeCell ref="B35:F35"/>
    <mergeCell ref="B17:G17"/>
    <mergeCell ref="H17:I17"/>
    <mergeCell ref="C20:D20"/>
    <mergeCell ref="E20:F20"/>
    <mergeCell ref="G20:H20"/>
    <mergeCell ref="H10:I10"/>
    <mergeCell ref="H11:I11"/>
    <mergeCell ref="H12:I12"/>
    <mergeCell ref="H13:I13"/>
    <mergeCell ref="H14:I14"/>
    <mergeCell ref="H15:I15"/>
    <mergeCell ref="F14:G14"/>
    <mergeCell ref="F15:G15"/>
    <mergeCell ref="H2:I2"/>
    <mergeCell ref="H3:I3"/>
    <mergeCell ref="H4:I4"/>
    <mergeCell ref="H5:I5"/>
    <mergeCell ref="H6:I6"/>
    <mergeCell ref="H7:I7"/>
    <mergeCell ref="H8:I8"/>
    <mergeCell ref="H9:I9"/>
    <mergeCell ref="F8:G8"/>
    <mergeCell ref="F9:G9"/>
    <mergeCell ref="F10:G10"/>
    <mergeCell ref="F11:G11"/>
    <mergeCell ref="F12:G12"/>
    <mergeCell ref="F13:G13"/>
    <mergeCell ref="D11:E11"/>
    <mergeCell ref="D12:E12"/>
    <mergeCell ref="D13:E13"/>
    <mergeCell ref="D14:E14"/>
    <mergeCell ref="D2:E2"/>
    <mergeCell ref="F2:G2"/>
    <mergeCell ref="D3:E3"/>
    <mergeCell ref="D4:E4"/>
    <mergeCell ref="D15:E15"/>
    <mergeCell ref="F3:G3"/>
    <mergeCell ref="F4:G4"/>
    <mergeCell ref="F5:G5"/>
    <mergeCell ref="F6:G6"/>
    <mergeCell ref="F7:G7"/>
    <mergeCell ref="D5:E5"/>
    <mergeCell ref="D6:E6"/>
    <mergeCell ref="D7:E7"/>
    <mergeCell ref="D8:E8"/>
    <mergeCell ref="D9:E9"/>
    <mergeCell ref="D10:E10"/>
  </mergeCells>
  <pageMargins left="1.8897637795275593" right="0.70866141732283472" top="1.5354330708661419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2:Z127"/>
  <sheetViews>
    <sheetView workbookViewId="0">
      <pane xSplit="1" topLeftCell="E1" activePane="topRight" state="frozen"/>
      <selection pane="topRight" activeCell="Z15" sqref="Z15"/>
    </sheetView>
  </sheetViews>
  <sheetFormatPr defaultColWidth="10.76171875" defaultRowHeight="15" x14ac:dyDescent="0.2"/>
  <cols>
    <col min="1" max="1" width="16.8125" bestFit="1" customWidth="1"/>
    <col min="2" max="17" width="9.14453125" hidden="1" customWidth="1"/>
    <col min="18" max="25" width="9.14453125" customWidth="1"/>
  </cols>
  <sheetData>
    <row r="2" spans="1:26" x14ac:dyDescent="0.2">
      <c r="B2" s="115" t="s">
        <v>1</v>
      </c>
      <c r="C2" s="115"/>
      <c r="D2" s="115" t="s">
        <v>2</v>
      </c>
      <c r="E2" s="115"/>
      <c r="F2" s="115" t="s">
        <v>3</v>
      </c>
      <c r="G2" s="115"/>
      <c r="H2" s="115" t="s">
        <v>4</v>
      </c>
      <c r="I2" s="115"/>
      <c r="J2" s="115" t="s">
        <v>5</v>
      </c>
      <c r="K2" s="115"/>
      <c r="L2" s="115" t="s">
        <v>6</v>
      </c>
      <c r="M2" s="115"/>
      <c r="N2" s="115" t="s">
        <v>7</v>
      </c>
      <c r="O2" s="115"/>
      <c r="P2" s="115" t="s">
        <v>8</v>
      </c>
      <c r="Q2" s="115"/>
      <c r="R2" s="115" t="s">
        <v>9</v>
      </c>
      <c r="S2" s="115"/>
      <c r="T2" s="115" t="s">
        <v>10</v>
      </c>
      <c r="U2" s="115"/>
      <c r="V2" s="115" t="s">
        <v>11</v>
      </c>
      <c r="W2" s="115"/>
      <c r="X2" s="115" t="s">
        <v>12</v>
      </c>
      <c r="Y2" s="115"/>
    </row>
    <row r="3" spans="1:26" x14ac:dyDescent="0.2">
      <c r="B3" s="10" t="s">
        <v>16</v>
      </c>
      <c r="C3" s="11" t="s">
        <v>15</v>
      </c>
      <c r="D3" s="10" t="s">
        <v>16</v>
      </c>
      <c r="E3" s="11" t="s">
        <v>15</v>
      </c>
      <c r="F3" s="10" t="s">
        <v>16</v>
      </c>
      <c r="G3" s="11" t="s">
        <v>15</v>
      </c>
      <c r="H3" s="10" t="s">
        <v>16</v>
      </c>
      <c r="I3" s="11" t="s">
        <v>15</v>
      </c>
      <c r="J3" s="10" t="s">
        <v>16</v>
      </c>
      <c r="K3" s="11" t="s">
        <v>15</v>
      </c>
      <c r="L3" s="10" t="s">
        <v>16</v>
      </c>
      <c r="M3" s="11" t="s">
        <v>15</v>
      </c>
      <c r="N3" s="10" t="s">
        <v>16</v>
      </c>
      <c r="O3" s="11" t="s">
        <v>15</v>
      </c>
      <c r="P3" s="10" t="s">
        <v>16</v>
      </c>
      <c r="Q3" s="11" t="s">
        <v>15</v>
      </c>
      <c r="R3" s="10" t="s">
        <v>16</v>
      </c>
      <c r="S3" s="11" t="s">
        <v>15</v>
      </c>
      <c r="T3" s="10" t="s">
        <v>16</v>
      </c>
      <c r="U3" s="11" t="s">
        <v>15</v>
      </c>
      <c r="V3" s="10" t="s">
        <v>16</v>
      </c>
      <c r="W3" s="11" t="s">
        <v>15</v>
      </c>
      <c r="X3" s="10" t="s">
        <v>16</v>
      </c>
      <c r="Y3" s="11" t="s">
        <v>15</v>
      </c>
      <c r="Z3" s="20" t="s">
        <v>22</v>
      </c>
    </row>
    <row r="4" spans="1:26" x14ac:dyDescent="0.2">
      <c r="A4" s="5" t="s">
        <v>17</v>
      </c>
      <c r="B4" s="12">
        <f t="shared" ref="B4:Y4" si="0">SUM(B18:B65)</f>
        <v>685</v>
      </c>
      <c r="C4" s="13">
        <f t="shared" si="0"/>
        <v>1156</v>
      </c>
      <c r="D4" s="12">
        <f t="shared" si="0"/>
        <v>860</v>
      </c>
      <c r="E4" s="13">
        <f t="shared" si="0"/>
        <v>951</v>
      </c>
      <c r="F4" s="12">
        <f t="shared" si="0"/>
        <v>600</v>
      </c>
      <c r="G4" s="13">
        <f t="shared" si="0"/>
        <v>801</v>
      </c>
      <c r="H4" s="12">
        <f t="shared" si="0"/>
        <v>860</v>
      </c>
      <c r="I4" s="13">
        <f t="shared" si="0"/>
        <v>1036</v>
      </c>
      <c r="J4" s="12">
        <f t="shared" si="0"/>
        <v>785</v>
      </c>
      <c r="K4" s="13">
        <f t="shared" si="0"/>
        <v>1501</v>
      </c>
      <c r="L4" s="12">
        <f t="shared" si="0"/>
        <v>913</v>
      </c>
      <c r="M4" s="13">
        <f t="shared" si="0"/>
        <v>981</v>
      </c>
      <c r="N4" s="12">
        <f t="shared" si="0"/>
        <v>675</v>
      </c>
      <c r="O4" s="13">
        <f t="shared" si="0"/>
        <v>981</v>
      </c>
      <c r="P4" s="12">
        <f t="shared" si="0"/>
        <v>495</v>
      </c>
      <c r="Q4" s="13">
        <f t="shared" si="0"/>
        <v>851</v>
      </c>
      <c r="R4" s="12">
        <f t="shared" si="0"/>
        <v>855</v>
      </c>
      <c r="S4" s="13">
        <f t="shared" si="0"/>
        <v>1056</v>
      </c>
      <c r="T4" s="12">
        <f>SUM(T18:T65)</f>
        <v>755</v>
      </c>
      <c r="U4" s="13">
        <f t="shared" si="0"/>
        <v>1341</v>
      </c>
      <c r="V4" s="12">
        <f t="shared" si="0"/>
        <v>720</v>
      </c>
      <c r="W4" s="13">
        <f t="shared" si="0"/>
        <v>1121</v>
      </c>
      <c r="X4" s="12">
        <f t="shared" si="0"/>
        <v>425</v>
      </c>
      <c r="Y4" s="13">
        <f t="shared" si="0"/>
        <v>1356</v>
      </c>
      <c r="Z4" s="21">
        <f>SUM(B4:Y4)</f>
        <v>21760</v>
      </c>
    </row>
    <row r="5" spans="1:26" x14ac:dyDescent="0.2">
      <c r="A5" s="5" t="s">
        <v>29</v>
      </c>
      <c r="B5" s="12">
        <f t="shared" ref="B5:Y5" si="1">SUM(B67:B68)</f>
        <v>0</v>
      </c>
      <c r="C5" s="13">
        <f t="shared" si="1"/>
        <v>0</v>
      </c>
      <c r="D5" s="12">
        <f t="shared" si="1"/>
        <v>0</v>
      </c>
      <c r="E5" s="13">
        <f t="shared" si="1"/>
        <v>0</v>
      </c>
      <c r="F5" s="12">
        <f t="shared" si="1"/>
        <v>0</v>
      </c>
      <c r="G5" s="13">
        <f t="shared" si="1"/>
        <v>0</v>
      </c>
      <c r="H5" s="12">
        <f t="shared" si="1"/>
        <v>0</v>
      </c>
      <c r="I5" s="13">
        <f t="shared" si="1"/>
        <v>0</v>
      </c>
      <c r="J5" s="12">
        <f t="shared" si="1"/>
        <v>0</v>
      </c>
      <c r="K5" s="13">
        <f t="shared" si="1"/>
        <v>45</v>
      </c>
      <c r="L5" s="12">
        <f t="shared" si="1"/>
        <v>0</v>
      </c>
      <c r="M5" s="13">
        <f t="shared" si="1"/>
        <v>247.2</v>
      </c>
      <c r="N5" s="12">
        <f t="shared" si="1"/>
        <v>0</v>
      </c>
      <c r="O5" s="13">
        <f t="shared" si="1"/>
        <v>0</v>
      </c>
      <c r="P5" s="12">
        <f t="shared" si="1"/>
        <v>0</v>
      </c>
      <c r="Q5" s="13">
        <f t="shared" si="1"/>
        <v>0</v>
      </c>
      <c r="R5" s="12">
        <f t="shared" si="1"/>
        <v>20</v>
      </c>
      <c r="S5" s="13">
        <f t="shared" si="1"/>
        <v>0</v>
      </c>
      <c r="T5" s="12">
        <f t="shared" si="1"/>
        <v>0</v>
      </c>
      <c r="U5" s="13">
        <f t="shared" si="1"/>
        <v>0</v>
      </c>
      <c r="V5" s="12">
        <f t="shared" si="1"/>
        <v>0</v>
      </c>
      <c r="W5" s="13">
        <f t="shared" si="1"/>
        <v>0</v>
      </c>
      <c r="X5" s="12">
        <f t="shared" si="1"/>
        <v>0</v>
      </c>
      <c r="Y5" s="13">
        <f t="shared" si="1"/>
        <v>73</v>
      </c>
      <c r="Z5" s="21">
        <f t="shared" ref="Z5:Z14" si="2">SUM(B5:Y5)</f>
        <v>385.2</v>
      </c>
    </row>
    <row r="6" spans="1:26" x14ac:dyDescent="0.2">
      <c r="A6" s="5" t="s">
        <v>151</v>
      </c>
      <c r="B6" s="12">
        <f t="shared" ref="B6:Y6" si="3">B74</f>
        <v>0</v>
      </c>
      <c r="C6" s="13">
        <f t="shared" si="3"/>
        <v>0</v>
      </c>
      <c r="D6" s="12">
        <f t="shared" si="3"/>
        <v>0</v>
      </c>
      <c r="E6" s="13">
        <f t="shared" si="3"/>
        <v>0</v>
      </c>
      <c r="F6" s="12">
        <f t="shared" si="3"/>
        <v>0</v>
      </c>
      <c r="G6" s="13">
        <f t="shared" si="3"/>
        <v>120</v>
      </c>
      <c r="H6" s="12">
        <f t="shared" si="3"/>
        <v>0</v>
      </c>
      <c r="I6" s="13">
        <f t="shared" si="3"/>
        <v>0</v>
      </c>
      <c r="J6" s="12">
        <f t="shared" si="3"/>
        <v>82.5</v>
      </c>
      <c r="K6" s="13">
        <f t="shared" si="3"/>
        <v>0</v>
      </c>
      <c r="L6" s="12">
        <f t="shared" si="3"/>
        <v>0</v>
      </c>
      <c r="M6" s="13">
        <f t="shared" si="3"/>
        <v>0</v>
      </c>
      <c r="N6" s="12">
        <f t="shared" si="3"/>
        <v>0</v>
      </c>
      <c r="O6" s="13">
        <f t="shared" si="3"/>
        <v>0</v>
      </c>
      <c r="P6" s="12">
        <f t="shared" si="3"/>
        <v>0</v>
      </c>
      <c r="Q6" s="13">
        <f t="shared" si="3"/>
        <v>0</v>
      </c>
      <c r="R6" s="12">
        <f t="shared" si="3"/>
        <v>0</v>
      </c>
      <c r="S6" s="13">
        <f t="shared" si="3"/>
        <v>0</v>
      </c>
      <c r="T6" s="12">
        <f t="shared" si="3"/>
        <v>0</v>
      </c>
      <c r="U6" s="13">
        <f t="shared" si="3"/>
        <v>0</v>
      </c>
      <c r="V6" s="12">
        <f t="shared" si="3"/>
        <v>0</v>
      </c>
      <c r="W6" s="13">
        <f t="shared" si="3"/>
        <v>0</v>
      </c>
      <c r="X6" s="12">
        <f t="shared" si="3"/>
        <v>0</v>
      </c>
      <c r="Y6" s="13">
        <f t="shared" si="3"/>
        <v>0</v>
      </c>
      <c r="Z6" s="21">
        <f t="shared" si="2"/>
        <v>202.5</v>
      </c>
    </row>
    <row r="7" spans="1:26" x14ac:dyDescent="0.2">
      <c r="A7" s="5" t="s">
        <v>156</v>
      </c>
      <c r="B7" s="12">
        <f t="shared" ref="B7:Y7" si="4">B76</f>
        <v>0</v>
      </c>
      <c r="C7" s="13">
        <f t="shared" si="4"/>
        <v>0</v>
      </c>
      <c r="D7" s="12">
        <f t="shared" si="4"/>
        <v>0</v>
      </c>
      <c r="E7" s="13">
        <f t="shared" si="4"/>
        <v>0</v>
      </c>
      <c r="F7" s="12">
        <f t="shared" si="4"/>
        <v>0</v>
      </c>
      <c r="G7" s="13">
        <f t="shared" si="4"/>
        <v>0</v>
      </c>
      <c r="H7" s="12">
        <f t="shared" si="4"/>
        <v>0</v>
      </c>
      <c r="I7" s="13">
        <f t="shared" si="4"/>
        <v>0</v>
      </c>
      <c r="J7" s="12">
        <f t="shared" si="4"/>
        <v>0</v>
      </c>
      <c r="K7" s="13">
        <f t="shared" si="4"/>
        <v>0</v>
      </c>
      <c r="L7" s="12">
        <f t="shared" si="4"/>
        <v>0</v>
      </c>
      <c r="M7" s="13">
        <f t="shared" si="4"/>
        <v>0</v>
      </c>
      <c r="N7" s="12">
        <f t="shared" si="4"/>
        <v>0</v>
      </c>
      <c r="O7" s="13">
        <f t="shared" si="4"/>
        <v>0</v>
      </c>
      <c r="P7" s="12">
        <f t="shared" si="4"/>
        <v>0</v>
      </c>
      <c r="Q7" s="13">
        <f t="shared" si="4"/>
        <v>0</v>
      </c>
      <c r="R7" s="12">
        <f t="shared" si="4"/>
        <v>0</v>
      </c>
      <c r="S7" s="13">
        <f t="shared" si="4"/>
        <v>0</v>
      </c>
      <c r="T7" s="12">
        <f t="shared" si="4"/>
        <v>0</v>
      </c>
      <c r="U7" s="13">
        <f t="shared" si="4"/>
        <v>0</v>
      </c>
      <c r="V7" s="12">
        <f t="shared" si="4"/>
        <v>0</v>
      </c>
      <c r="W7" s="13">
        <f t="shared" si="4"/>
        <v>0</v>
      </c>
      <c r="X7" s="12">
        <f t="shared" si="4"/>
        <v>750</v>
      </c>
      <c r="Y7" s="13">
        <f t="shared" si="4"/>
        <v>0</v>
      </c>
      <c r="Z7" s="21">
        <f t="shared" si="2"/>
        <v>750</v>
      </c>
    </row>
    <row r="8" spans="1:26" x14ac:dyDescent="0.2">
      <c r="A8" s="5" t="s">
        <v>146</v>
      </c>
      <c r="B8" s="12">
        <f>SUM(B78:B97)</f>
        <v>0</v>
      </c>
      <c r="C8" s="13">
        <f>SUM(C78:C97)</f>
        <v>246</v>
      </c>
      <c r="D8" s="12">
        <f>SUM(D78:D83)</f>
        <v>0</v>
      </c>
      <c r="E8" s="13">
        <f>SUM(E78:E97)</f>
        <v>328</v>
      </c>
      <c r="F8" s="12">
        <f>SUM(F78:F83)</f>
        <v>82</v>
      </c>
      <c r="G8" s="13">
        <f>SUM(G78:G97)</f>
        <v>246</v>
      </c>
      <c r="H8" s="12">
        <f>SUM(H78:H83)</f>
        <v>82</v>
      </c>
      <c r="I8" s="13">
        <f>SUM(I78:I97)</f>
        <v>82</v>
      </c>
      <c r="J8" s="12">
        <f>SUM(J78:J83)</f>
        <v>246</v>
      </c>
      <c r="K8" s="13">
        <f t="shared" ref="K8:Y8" si="5">SUM(K78:K97)</f>
        <v>246</v>
      </c>
      <c r="L8" s="12">
        <f t="shared" si="5"/>
        <v>164</v>
      </c>
      <c r="M8" s="13">
        <f t="shared" si="5"/>
        <v>82</v>
      </c>
      <c r="N8" s="12">
        <f t="shared" si="5"/>
        <v>164</v>
      </c>
      <c r="O8" s="13">
        <f t="shared" si="5"/>
        <v>82</v>
      </c>
      <c r="P8" s="12">
        <f t="shared" si="5"/>
        <v>82</v>
      </c>
      <c r="Q8" s="13">
        <f t="shared" si="5"/>
        <v>0</v>
      </c>
      <c r="R8" s="12">
        <f t="shared" si="5"/>
        <v>82</v>
      </c>
      <c r="S8" s="13">
        <f t="shared" si="5"/>
        <v>0</v>
      </c>
      <c r="T8" s="12">
        <f t="shared" si="5"/>
        <v>82</v>
      </c>
      <c r="U8" s="13">
        <f t="shared" si="5"/>
        <v>164</v>
      </c>
      <c r="V8" s="12">
        <f t="shared" si="5"/>
        <v>0</v>
      </c>
      <c r="W8" s="13">
        <f t="shared" si="5"/>
        <v>164</v>
      </c>
      <c r="X8" s="12">
        <f t="shared" si="5"/>
        <v>328</v>
      </c>
      <c r="Y8" s="13">
        <f t="shared" si="5"/>
        <v>246</v>
      </c>
      <c r="Z8" s="21">
        <f t="shared" si="2"/>
        <v>3198</v>
      </c>
    </row>
    <row r="9" spans="1:26" x14ac:dyDescent="0.2">
      <c r="A9" s="5" t="s">
        <v>32</v>
      </c>
      <c r="B9" s="12">
        <f t="shared" ref="B9:Y9" si="6">SUM(B99:B105)</f>
        <v>0</v>
      </c>
      <c r="C9" s="13">
        <f t="shared" si="6"/>
        <v>175</v>
      </c>
      <c r="D9" s="12">
        <f t="shared" si="6"/>
        <v>0</v>
      </c>
      <c r="E9" s="13">
        <f t="shared" si="6"/>
        <v>0</v>
      </c>
      <c r="F9" s="12">
        <f t="shared" si="6"/>
        <v>0</v>
      </c>
      <c r="G9" s="13">
        <f t="shared" si="6"/>
        <v>0</v>
      </c>
      <c r="H9" s="12">
        <f t="shared" si="6"/>
        <v>0</v>
      </c>
      <c r="I9" s="13">
        <f t="shared" si="6"/>
        <v>0</v>
      </c>
      <c r="J9" s="12">
        <f t="shared" si="6"/>
        <v>0</v>
      </c>
      <c r="K9" s="13">
        <f t="shared" si="6"/>
        <v>0</v>
      </c>
      <c r="L9" s="12">
        <f t="shared" si="6"/>
        <v>0</v>
      </c>
      <c r="M9" s="13">
        <f t="shared" si="6"/>
        <v>0</v>
      </c>
      <c r="N9" s="12">
        <f t="shared" si="6"/>
        <v>0</v>
      </c>
      <c r="O9" s="13">
        <f t="shared" si="6"/>
        <v>0</v>
      </c>
      <c r="P9" s="12">
        <f t="shared" si="6"/>
        <v>0</v>
      </c>
      <c r="Q9" s="13">
        <f t="shared" si="6"/>
        <v>0</v>
      </c>
      <c r="R9" s="12">
        <f t="shared" si="6"/>
        <v>0</v>
      </c>
      <c r="S9" s="13">
        <f t="shared" si="6"/>
        <v>0</v>
      </c>
      <c r="T9" s="12">
        <f t="shared" si="6"/>
        <v>0</v>
      </c>
      <c r="U9" s="13">
        <f t="shared" si="6"/>
        <v>0</v>
      </c>
      <c r="V9" s="12">
        <f t="shared" si="6"/>
        <v>0</v>
      </c>
      <c r="W9" s="13">
        <f t="shared" si="6"/>
        <v>0</v>
      </c>
      <c r="X9" s="12">
        <f t="shared" si="6"/>
        <v>0</v>
      </c>
      <c r="Y9" s="13">
        <f t="shared" si="6"/>
        <v>0</v>
      </c>
      <c r="Z9" s="21">
        <f t="shared" si="2"/>
        <v>175</v>
      </c>
    </row>
    <row r="10" spans="1:26" x14ac:dyDescent="0.2">
      <c r="A10" s="5" t="s">
        <v>153</v>
      </c>
      <c r="B10" s="12">
        <f t="shared" ref="B10:Y10" si="7">B107</f>
        <v>0</v>
      </c>
      <c r="C10" s="13">
        <f t="shared" si="7"/>
        <v>0</v>
      </c>
      <c r="D10" s="12">
        <f t="shared" si="7"/>
        <v>0</v>
      </c>
      <c r="E10" s="13">
        <f t="shared" si="7"/>
        <v>0</v>
      </c>
      <c r="F10" s="12">
        <f t="shared" si="7"/>
        <v>0</v>
      </c>
      <c r="G10" s="13">
        <f t="shared" si="7"/>
        <v>0</v>
      </c>
      <c r="H10" s="12">
        <f t="shared" si="7"/>
        <v>0</v>
      </c>
      <c r="I10" s="13">
        <f t="shared" si="7"/>
        <v>0</v>
      </c>
      <c r="J10" s="12">
        <f t="shared" si="7"/>
        <v>0</v>
      </c>
      <c r="K10" s="13">
        <f t="shared" si="7"/>
        <v>125</v>
      </c>
      <c r="L10" s="12">
        <f t="shared" si="7"/>
        <v>0</v>
      </c>
      <c r="M10" s="13">
        <f t="shared" si="7"/>
        <v>0</v>
      </c>
      <c r="N10" s="12">
        <f t="shared" si="7"/>
        <v>0</v>
      </c>
      <c r="O10" s="13">
        <f t="shared" si="7"/>
        <v>0</v>
      </c>
      <c r="P10" s="12">
        <f t="shared" si="7"/>
        <v>0</v>
      </c>
      <c r="Q10" s="13">
        <f t="shared" si="7"/>
        <v>1239.9000000000001</v>
      </c>
      <c r="R10" s="12">
        <f t="shared" si="7"/>
        <v>0</v>
      </c>
      <c r="S10" s="13">
        <f t="shared" si="7"/>
        <v>0</v>
      </c>
      <c r="T10" s="12">
        <f t="shared" si="7"/>
        <v>0</v>
      </c>
      <c r="U10" s="13">
        <f t="shared" si="7"/>
        <v>0</v>
      </c>
      <c r="V10" s="12">
        <f t="shared" si="7"/>
        <v>0</v>
      </c>
      <c r="W10" s="13">
        <f t="shared" si="7"/>
        <v>0</v>
      </c>
      <c r="X10" s="12">
        <f t="shared" si="7"/>
        <v>155</v>
      </c>
      <c r="Y10" s="13">
        <f t="shared" si="7"/>
        <v>0</v>
      </c>
      <c r="Z10" s="21">
        <f t="shared" si="2"/>
        <v>1519.9</v>
      </c>
    </row>
    <row r="11" spans="1:26" x14ac:dyDescent="0.2">
      <c r="A11" s="5" t="s">
        <v>28</v>
      </c>
      <c r="B11" s="12">
        <f t="shared" ref="B11:Y11" si="8">SUM(B109:B112)</f>
        <v>0</v>
      </c>
      <c r="C11" s="13">
        <f t="shared" si="8"/>
        <v>0</v>
      </c>
      <c r="D11" s="12">
        <f t="shared" si="8"/>
        <v>0</v>
      </c>
      <c r="E11" s="13">
        <f t="shared" si="8"/>
        <v>0</v>
      </c>
      <c r="F11" s="12">
        <f t="shared" si="8"/>
        <v>0</v>
      </c>
      <c r="G11" s="13">
        <f t="shared" si="8"/>
        <v>0</v>
      </c>
      <c r="H11" s="12">
        <f t="shared" si="8"/>
        <v>0</v>
      </c>
      <c r="I11" s="13">
        <f t="shared" si="8"/>
        <v>0</v>
      </c>
      <c r="J11" s="12">
        <f t="shared" si="8"/>
        <v>0</v>
      </c>
      <c r="K11" s="13">
        <f t="shared" si="8"/>
        <v>0</v>
      </c>
      <c r="L11" s="12">
        <f t="shared" si="8"/>
        <v>0</v>
      </c>
      <c r="M11" s="13">
        <f t="shared" si="8"/>
        <v>0</v>
      </c>
      <c r="N11" s="12">
        <f t="shared" si="8"/>
        <v>0</v>
      </c>
      <c r="O11" s="13">
        <f t="shared" si="8"/>
        <v>0</v>
      </c>
      <c r="P11" s="12">
        <f t="shared" si="8"/>
        <v>0</v>
      </c>
      <c r="Q11" s="13">
        <f t="shared" si="8"/>
        <v>0</v>
      </c>
      <c r="R11" s="12">
        <f t="shared" si="8"/>
        <v>0</v>
      </c>
      <c r="S11" s="13">
        <f t="shared" si="8"/>
        <v>0</v>
      </c>
      <c r="T11" s="12">
        <f t="shared" si="8"/>
        <v>0</v>
      </c>
      <c r="U11" s="13">
        <f t="shared" si="8"/>
        <v>0</v>
      </c>
      <c r="V11" s="12">
        <f t="shared" si="8"/>
        <v>0</v>
      </c>
      <c r="W11" s="13">
        <f t="shared" si="8"/>
        <v>0</v>
      </c>
      <c r="X11" s="12">
        <f t="shared" si="8"/>
        <v>0</v>
      </c>
      <c r="Y11" s="13">
        <f t="shared" si="8"/>
        <v>0</v>
      </c>
      <c r="Z11" s="21">
        <f t="shared" si="2"/>
        <v>0</v>
      </c>
    </row>
    <row r="12" spans="1:26" x14ac:dyDescent="0.2">
      <c r="A12" s="5" t="s">
        <v>31</v>
      </c>
      <c r="B12" s="12">
        <f t="shared" ref="B12:Y12" si="9">SUM(B114:B117)</f>
        <v>0</v>
      </c>
      <c r="C12" s="13">
        <f t="shared" si="9"/>
        <v>0</v>
      </c>
      <c r="D12" s="12">
        <f t="shared" si="9"/>
        <v>3000</v>
      </c>
      <c r="E12" s="13">
        <f t="shared" si="9"/>
        <v>0</v>
      </c>
      <c r="F12" s="12">
        <f t="shared" si="9"/>
        <v>0</v>
      </c>
      <c r="G12" s="13">
        <f t="shared" si="9"/>
        <v>0</v>
      </c>
      <c r="H12" s="12">
        <f t="shared" si="9"/>
        <v>0</v>
      </c>
      <c r="I12" s="13">
        <f t="shared" si="9"/>
        <v>0</v>
      </c>
      <c r="J12" s="12">
        <f t="shared" si="9"/>
        <v>0</v>
      </c>
      <c r="K12" s="13">
        <f t="shared" si="9"/>
        <v>0</v>
      </c>
      <c r="L12" s="12">
        <f t="shared" si="9"/>
        <v>0</v>
      </c>
      <c r="M12" s="13">
        <f t="shared" si="9"/>
        <v>0</v>
      </c>
      <c r="N12" s="12">
        <f t="shared" si="9"/>
        <v>0</v>
      </c>
      <c r="O12" s="13">
        <f t="shared" si="9"/>
        <v>0</v>
      </c>
      <c r="P12" s="12">
        <f t="shared" si="9"/>
        <v>0</v>
      </c>
      <c r="Q12" s="13">
        <f t="shared" si="9"/>
        <v>0</v>
      </c>
      <c r="R12" s="12">
        <f t="shared" si="9"/>
        <v>0</v>
      </c>
      <c r="S12" s="13">
        <f t="shared" si="9"/>
        <v>0</v>
      </c>
      <c r="T12" s="12">
        <f t="shared" si="9"/>
        <v>0</v>
      </c>
      <c r="U12" s="13">
        <f t="shared" si="9"/>
        <v>0</v>
      </c>
      <c r="V12" s="12">
        <f t="shared" si="9"/>
        <v>0</v>
      </c>
      <c r="W12" s="13">
        <f t="shared" si="9"/>
        <v>0</v>
      </c>
      <c r="X12" s="12">
        <f t="shared" si="9"/>
        <v>0</v>
      </c>
      <c r="Y12" s="13">
        <f t="shared" si="9"/>
        <v>0</v>
      </c>
      <c r="Z12" s="21">
        <f t="shared" si="2"/>
        <v>3000</v>
      </c>
    </row>
    <row r="13" spans="1:26" x14ac:dyDescent="0.2">
      <c r="A13" s="5" t="s">
        <v>148</v>
      </c>
      <c r="B13" s="12">
        <f>B118</f>
        <v>0</v>
      </c>
      <c r="C13" s="13">
        <f t="shared" ref="C13:Y13" si="10">C118</f>
        <v>0</v>
      </c>
      <c r="D13" s="12">
        <f t="shared" si="10"/>
        <v>0</v>
      </c>
      <c r="E13" s="13">
        <f t="shared" si="10"/>
        <v>0</v>
      </c>
      <c r="F13" s="12">
        <f t="shared" si="10"/>
        <v>0</v>
      </c>
      <c r="G13" s="13">
        <f t="shared" si="10"/>
        <v>0</v>
      </c>
      <c r="H13" s="12">
        <f t="shared" si="10"/>
        <v>0</v>
      </c>
      <c r="I13" s="13">
        <f t="shared" si="10"/>
        <v>0</v>
      </c>
      <c r="J13" s="12">
        <f t="shared" si="10"/>
        <v>0</v>
      </c>
      <c r="K13" s="13">
        <f t="shared" si="10"/>
        <v>30</v>
      </c>
      <c r="L13" s="12">
        <f t="shared" si="10"/>
        <v>0</v>
      </c>
      <c r="M13" s="13">
        <f t="shared" si="10"/>
        <v>0</v>
      </c>
      <c r="N13" s="12">
        <f t="shared" si="10"/>
        <v>0</v>
      </c>
      <c r="O13" s="13">
        <f t="shared" si="10"/>
        <v>0</v>
      </c>
      <c r="P13" s="12">
        <f t="shared" si="10"/>
        <v>0</v>
      </c>
      <c r="Q13" s="13">
        <f t="shared" si="10"/>
        <v>0</v>
      </c>
      <c r="R13" s="12">
        <f t="shared" si="10"/>
        <v>319.83999999999997</v>
      </c>
      <c r="S13" s="13">
        <f t="shared" si="10"/>
        <v>0</v>
      </c>
      <c r="T13" s="12">
        <f t="shared" si="10"/>
        <v>0</v>
      </c>
      <c r="U13" s="13">
        <f t="shared" si="10"/>
        <v>0</v>
      </c>
      <c r="V13" s="12">
        <f t="shared" si="10"/>
        <v>0</v>
      </c>
      <c r="W13" s="13">
        <f t="shared" si="10"/>
        <v>0</v>
      </c>
      <c r="X13" s="12">
        <f t="shared" si="10"/>
        <v>0</v>
      </c>
      <c r="Y13" s="13">
        <f t="shared" si="10"/>
        <v>0</v>
      </c>
      <c r="Z13" s="21">
        <f t="shared" si="2"/>
        <v>349.84</v>
      </c>
    </row>
    <row r="14" spans="1:26" x14ac:dyDescent="0.2">
      <c r="A14" s="5" t="s">
        <v>143</v>
      </c>
      <c r="B14" s="12">
        <v>0</v>
      </c>
      <c r="C14" s="13">
        <f>C120</f>
        <v>168.93</v>
      </c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2"/>
      <c r="O14" s="13"/>
      <c r="P14" s="12"/>
      <c r="Q14" s="13"/>
      <c r="R14" s="12"/>
      <c r="S14" s="13"/>
      <c r="T14" s="12"/>
      <c r="U14" s="13"/>
      <c r="V14" s="12"/>
      <c r="W14" s="13"/>
      <c r="X14" s="12"/>
      <c r="Y14" s="13"/>
      <c r="Z14" s="21">
        <f t="shared" si="2"/>
        <v>168.93</v>
      </c>
    </row>
    <row r="15" spans="1:26" x14ac:dyDescent="0.2">
      <c r="A15" s="22" t="s">
        <v>22</v>
      </c>
      <c r="B15" s="22">
        <f t="shared" ref="B15:Y15" si="11">SUM(B4:B14)-B12</f>
        <v>685</v>
      </c>
      <c r="C15" s="22">
        <f>SUM(C4:C14)-C12</f>
        <v>1745.93</v>
      </c>
      <c r="D15" s="22">
        <f t="shared" si="11"/>
        <v>860</v>
      </c>
      <c r="E15" s="22">
        <f t="shared" si="11"/>
        <v>1279</v>
      </c>
      <c r="F15" s="22">
        <f t="shared" si="11"/>
        <v>682</v>
      </c>
      <c r="G15" s="22">
        <f t="shared" si="11"/>
        <v>1167</v>
      </c>
      <c r="H15" s="22">
        <f t="shared" si="11"/>
        <v>942</v>
      </c>
      <c r="I15" s="22">
        <f t="shared" si="11"/>
        <v>1118</v>
      </c>
      <c r="J15" s="22">
        <f t="shared" si="11"/>
        <v>1113.5</v>
      </c>
      <c r="K15" s="22">
        <f>SUM(K4:K14)-K12</f>
        <v>1947</v>
      </c>
      <c r="L15" s="22">
        <f t="shared" si="11"/>
        <v>1077</v>
      </c>
      <c r="M15" s="22">
        <f>SUM(M4:M14)-M12</f>
        <v>1310.2</v>
      </c>
      <c r="N15" s="22">
        <f t="shared" si="11"/>
        <v>839</v>
      </c>
      <c r="O15" s="22">
        <f t="shared" si="11"/>
        <v>1063</v>
      </c>
      <c r="P15" s="22">
        <f t="shared" si="11"/>
        <v>577</v>
      </c>
      <c r="Q15" s="22">
        <f t="shared" si="11"/>
        <v>2090.9</v>
      </c>
      <c r="R15" s="22">
        <f>SUM(R4:R13)-R12</f>
        <v>1276.8399999999999</v>
      </c>
      <c r="S15" s="22">
        <f t="shared" si="11"/>
        <v>1056</v>
      </c>
      <c r="T15" s="22">
        <f>SUM(T4:T14)-T12</f>
        <v>837</v>
      </c>
      <c r="U15" s="22">
        <f>SUM(U4:U14)-U12</f>
        <v>1505</v>
      </c>
      <c r="V15" s="22">
        <f t="shared" si="11"/>
        <v>720</v>
      </c>
      <c r="W15" s="22">
        <f>SUM(W4:W14)-W12</f>
        <v>1285</v>
      </c>
      <c r="X15" s="22">
        <f>SUM(X4:X14)-X12</f>
        <v>1658</v>
      </c>
      <c r="Y15" s="22">
        <f t="shared" si="11"/>
        <v>1675</v>
      </c>
      <c r="Z15" s="22">
        <f>SUM(Z4:Z14)-Z12</f>
        <v>28509.370000000003</v>
      </c>
    </row>
    <row r="16" spans="1:26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5" s="85" customFormat="1" x14ac:dyDescent="0.2">
      <c r="A17" s="85" t="s">
        <v>37</v>
      </c>
    </row>
    <row r="18" spans="1:25" s="85" customFormat="1" hidden="1" x14ac:dyDescent="0.2">
      <c r="A18" s="85" t="s">
        <v>17</v>
      </c>
      <c r="B18" s="86">
        <v>30</v>
      </c>
      <c r="C18" s="87">
        <v>30</v>
      </c>
      <c r="D18" s="86">
        <v>30</v>
      </c>
      <c r="E18" s="87">
        <v>5</v>
      </c>
      <c r="F18" s="86">
        <v>30</v>
      </c>
      <c r="G18" s="87">
        <v>5</v>
      </c>
      <c r="H18" s="86">
        <v>30</v>
      </c>
      <c r="I18" s="87">
        <v>5</v>
      </c>
      <c r="J18" s="86">
        <v>30</v>
      </c>
      <c r="K18" s="87">
        <v>30</v>
      </c>
      <c r="L18" s="86">
        <v>30</v>
      </c>
      <c r="M18" s="87">
        <v>30</v>
      </c>
      <c r="N18" s="86">
        <v>30</v>
      </c>
      <c r="O18" s="87">
        <v>30</v>
      </c>
      <c r="P18" s="86">
        <v>30</v>
      </c>
      <c r="Q18" s="87">
        <v>30</v>
      </c>
      <c r="R18" s="86">
        <v>30</v>
      </c>
      <c r="S18" s="87">
        <v>30</v>
      </c>
      <c r="T18" s="86">
        <v>30</v>
      </c>
      <c r="U18" s="87">
        <v>30</v>
      </c>
      <c r="V18" s="86">
        <v>30</v>
      </c>
      <c r="W18" s="87">
        <v>30</v>
      </c>
      <c r="X18" s="86">
        <v>30</v>
      </c>
      <c r="Y18" s="87">
        <v>30</v>
      </c>
    </row>
    <row r="19" spans="1:25" s="85" customFormat="1" hidden="1" x14ac:dyDescent="0.2">
      <c r="A19" s="85" t="s">
        <v>17</v>
      </c>
      <c r="B19" s="86">
        <v>30</v>
      </c>
      <c r="C19" s="87">
        <v>30</v>
      </c>
      <c r="D19" s="86">
        <v>30</v>
      </c>
      <c r="E19" s="87">
        <v>30</v>
      </c>
      <c r="F19" s="86">
        <v>5</v>
      </c>
      <c r="G19" s="87">
        <v>30</v>
      </c>
      <c r="H19" s="86">
        <v>90</v>
      </c>
      <c r="I19" s="87">
        <v>30</v>
      </c>
      <c r="J19" s="86">
        <v>30</v>
      </c>
      <c r="K19" s="87">
        <v>16</v>
      </c>
      <c r="L19" s="86">
        <v>5</v>
      </c>
      <c r="M19" s="87">
        <v>16</v>
      </c>
      <c r="N19" s="86">
        <v>5</v>
      </c>
      <c r="O19" s="87">
        <v>16</v>
      </c>
      <c r="P19" s="86">
        <v>30</v>
      </c>
      <c r="Q19" s="87">
        <v>16</v>
      </c>
      <c r="R19" s="86">
        <v>30</v>
      </c>
      <c r="S19" s="87">
        <v>16</v>
      </c>
      <c r="T19" s="86">
        <v>30</v>
      </c>
      <c r="U19" s="87">
        <v>16</v>
      </c>
      <c r="V19" s="86">
        <v>30</v>
      </c>
      <c r="W19" s="87">
        <v>16</v>
      </c>
      <c r="X19" s="86">
        <v>30</v>
      </c>
      <c r="Y19" s="87">
        <v>16</v>
      </c>
    </row>
    <row r="20" spans="1:25" s="85" customFormat="1" hidden="1" x14ac:dyDescent="0.2">
      <c r="A20" s="85" t="s">
        <v>17</v>
      </c>
      <c r="B20" s="86">
        <v>30</v>
      </c>
      <c r="C20" s="87">
        <v>30</v>
      </c>
      <c r="D20" s="86">
        <v>30</v>
      </c>
      <c r="E20" s="87">
        <v>16</v>
      </c>
      <c r="F20" s="86">
        <v>35</v>
      </c>
      <c r="G20" s="87">
        <v>16</v>
      </c>
      <c r="H20" s="86">
        <v>90</v>
      </c>
      <c r="I20" s="87">
        <v>30</v>
      </c>
      <c r="J20" s="86">
        <v>5</v>
      </c>
      <c r="K20" s="87">
        <v>35</v>
      </c>
      <c r="L20" s="86">
        <v>30</v>
      </c>
      <c r="M20" s="87">
        <v>35</v>
      </c>
      <c r="N20" s="86">
        <v>30</v>
      </c>
      <c r="O20" s="87">
        <v>35</v>
      </c>
      <c r="P20" s="86">
        <v>5</v>
      </c>
      <c r="Q20" s="87">
        <v>5</v>
      </c>
      <c r="R20" s="86">
        <v>30</v>
      </c>
      <c r="S20" s="87">
        <v>35</v>
      </c>
      <c r="T20" s="86">
        <v>30</v>
      </c>
      <c r="U20" s="87">
        <v>35</v>
      </c>
      <c r="V20" s="86">
        <v>5</v>
      </c>
      <c r="W20" s="87">
        <v>5</v>
      </c>
      <c r="X20" s="86">
        <v>5</v>
      </c>
      <c r="Y20" s="87">
        <v>35</v>
      </c>
    </row>
    <row r="21" spans="1:25" s="85" customFormat="1" hidden="1" x14ac:dyDescent="0.2">
      <c r="A21" s="85" t="s">
        <v>17</v>
      </c>
      <c r="B21" s="86">
        <v>30</v>
      </c>
      <c r="C21" s="87">
        <v>16</v>
      </c>
      <c r="D21" s="86">
        <v>150</v>
      </c>
      <c r="E21" s="87">
        <v>30</v>
      </c>
      <c r="F21" s="86">
        <v>30</v>
      </c>
      <c r="G21" s="87">
        <v>30</v>
      </c>
      <c r="H21" s="86">
        <v>5</v>
      </c>
      <c r="I21" s="87">
        <v>16</v>
      </c>
      <c r="J21" s="86">
        <v>30</v>
      </c>
      <c r="K21" s="87">
        <v>30</v>
      </c>
      <c r="L21" s="86">
        <v>40</v>
      </c>
      <c r="M21" s="87">
        <v>30</v>
      </c>
      <c r="N21" s="86">
        <v>35</v>
      </c>
      <c r="O21" s="87">
        <v>5</v>
      </c>
      <c r="P21" s="86">
        <v>45</v>
      </c>
      <c r="Q21" s="87">
        <v>35</v>
      </c>
      <c r="R21" s="86">
        <v>90</v>
      </c>
      <c r="S21" s="87">
        <v>30</v>
      </c>
      <c r="T21" s="86">
        <v>30</v>
      </c>
      <c r="U21" s="87">
        <v>5</v>
      </c>
      <c r="V21" s="86">
        <v>30</v>
      </c>
      <c r="W21" s="87">
        <v>35</v>
      </c>
      <c r="X21" s="86">
        <v>35</v>
      </c>
      <c r="Y21" s="87">
        <v>30</v>
      </c>
    </row>
    <row r="22" spans="1:25" s="85" customFormat="1" hidden="1" x14ac:dyDescent="0.2">
      <c r="A22" s="85" t="s">
        <v>17</v>
      </c>
      <c r="B22" s="86">
        <v>30</v>
      </c>
      <c r="C22" s="87">
        <v>5</v>
      </c>
      <c r="D22" s="86">
        <v>60</v>
      </c>
      <c r="E22" s="87">
        <v>40</v>
      </c>
      <c r="F22" s="86">
        <v>60</v>
      </c>
      <c r="G22" s="87">
        <v>30</v>
      </c>
      <c r="H22" s="86">
        <v>30</v>
      </c>
      <c r="I22" s="87">
        <v>30</v>
      </c>
      <c r="J22" s="86">
        <v>30</v>
      </c>
      <c r="K22" s="87">
        <v>20</v>
      </c>
      <c r="L22" s="86">
        <v>30</v>
      </c>
      <c r="M22" s="87">
        <v>35</v>
      </c>
      <c r="N22" s="86">
        <v>30</v>
      </c>
      <c r="O22" s="87">
        <v>30</v>
      </c>
      <c r="P22" s="86">
        <v>30</v>
      </c>
      <c r="Q22" s="87">
        <v>30</v>
      </c>
      <c r="R22" s="86">
        <v>30</v>
      </c>
      <c r="S22" s="87">
        <v>5</v>
      </c>
      <c r="T22" s="86">
        <v>30</v>
      </c>
      <c r="U22" s="87">
        <v>5</v>
      </c>
      <c r="V22" s="86">
        <v>35</v>
      </c>
      <c r="W22" s="87">
        <v>30</v>
      </c>
      <c r="X22" s="86">
        <v>30</v>
      </c>
      <c r="Y22" s="87">
        <v>5</v>
      </c>
    </row>
    <row r="23" spans="1:25" s="85" customFormat="1" hidden="1" x14ac:dyDescent="0.2">
      <c r="A23" s="85" t="s">
        <v>17</v>
      </c>
      <c r="B23" s="86">
        <v>30</v>
      </c>
      <c r="C23" s="87">
        <v>5</v>
      </c>
      <c r="D23" s="86">
        <v>40</v>
      </c>
      <c r="E23" s="87">
        <v>30</v>
      </c>
      <c r="F23" s="86">
        <v>60</v>
      </c>
      <c r="G23" s="87">
        <v>30</v>
      </c>
      <c r="H23" s="86">
        <v>30</v>
      </c>
      <c r="I23" s="87">
        <v>30</v>
      </c>
      <c r="J23" s="86">
        <v>30</v>
      </c>
      <c r="K23" s="87">
        <v>30</v>
      </c>
      <c r="L23" s="86">
        <v>28</v>
      </c>
      <c r="M23" s="87">
        <v>30</v>
      </c>
      <c r="N23" s="86">
        <v>30</v>
      </c>
      <c r="O23" s="87">
        <v>30</v>
      </c>
      <c r="P23" s="86">
        <v>35</v>
      </c>
      <c r="Q23" s="87">
        <v>30</v>
      </c>
      <c r="R23" s="86">
        <v>30</v>
      </c>
      <c r="S23" s="87">
        <v>30</v>
      </c>
      <c r="T23" s="86">
        <v>35</v>
      </c>
      <c r="U23" s="87">
        <v>5</v>
      </c>
      <c r="V23" s="86">
        <v>30</v>
      </c>
      <c r="W23" s="87">
        <v>15</v>
      </c>
      <c r="X23" s="86">
        <v>45</v>
      </c>
      <c r="Y23" s="87">
        <v>30</v>
      </c>
    </row>
    <row r="24" spans="1:25" s="85" customFormat="1" hidden="1" x14ac:dyDescent="0.2">
      <c r="A24" s="85" t="s">
        <v>17</v>
      </c>
      <c r="B24" s="86">
        <v>30</v>
      </c>
      <c r="C24" s="87">
        <v>5</v>
      </c>
      <c r="D24" s="86">
        <v>30</v>
      </c>
      <c r="E24" s="87">
        <v>30</v>
      </c>
      <c r="F24" s="86">
        <v>30</v>
      </c>
      <c r="G24" s="87">
        <v>30</v>
      </c>
      <c r="H24" s="86">
        <v>40</v>
      </c>
      <c r="I24" s="87">
        <v>5</v>
      </c>
      <c r="J24" s="86">
        <v>30</v>
      </c>
      <c r="K24" s="87">
        <v>5</v>
      </c>
      <c r="L24" s="86">
        <v>5</v>
      </c>
      <c r="M24" s="87">
        <v>5</v>
      </c>
      <c r="N24" s="86">
        <v>30</v>
      </c>
      <c r="O24" s="87">
        <v>30</v>
      </c>
      <c r="P24" s="86">
        <v>30</v>
      </c>
      <c r="Q24" s="87">
        <v>5</v>
      </c>
      <c r="R24" s="86">
        <v>30</v>
      </c>
      <c r="S24" s="87">
        <v>30</v>
      </c>
      <c r="T24" s="86">
        <v>30</v>
      </c>
      <c r="U24" s="87">
        <v>30</v>
      </c>
      <c r="V24" s="86">
        <v>30</v>
      </c>
      <c r="W24" s="87">
        <v>5</v>
      </c>
      <c r="X24" s="86">
        <v>30</v>
      </c>
      <c r="Y24" s="87">
        <v>30</v>
      </c>
    </row>
    <row r="25" spans="1:25" s="85" customFormat="1" hidden="1" x14ac:dyDescent="0.2">
      <c r="A25" s="85" t="s">
        <v>17</v>
      </c>
      <c r="B25" s="86">
        <v>30</v>
      </c>
      <c r="C25" s="87">
        <v>30</v>
      </c>
      <c r="D25" s="86">
        <v>90</v>
      </c>
      <c r="E25" s="87">
        <v>30</v>
      </c>
      <c r="F25" s="86">
        <v>40</v>
      </c>
      <c r="G25" s="87">
        <v>30</v>
      </c>
      <c r="H25" s="86">
        <v>30</v>
      </c>
      <c r="I25" s="87">
        <v>5</v>
      </c>
      <c r="J25" s="86">
        <v>30</v>
      </c>
      <c r="K25" s="87">
        <v>30</v>
      </c>
      <c r="L25" s="86">
        <v>5</v>
      </c>
      <c r="M25" s="87">
        <v>30</v>
      </c>
      <c r="N25" s="86">
        <v>30</v>
      </c>
      <c r="O25" s="87">
        <v>30</v>
      </c>
      <c r="P25" s="86">
        <v>30</v>
      </c>
      <c r="Q25" s="87">
        <v>5</v>
      </c>
      <c r="R25" s="86">
        <v>35</v>
      </c>
      <c r="S25" s="87">
        <v>30</v>
      </c>
      <c r="T25" s="86">
        <v>30</v>
      </c>
      <c r="U25" s="87">
        <v>30</v>
      </c>
      <c r="V25" s="86">
        <v>45</v>
      </c>
      <c r="W25" s="87">
        <v>5</v>
      </c>
      <c r="X25" s="86">
        <v>30</v>
      </c>
      <c r="Y25" s="87">
        <v>30</v>
      </c>
    </row>
    <row r="26" spans="1:25" s="85" customFormat="1" hidden="1" x14ac:dyDescent="0.2">
      <c r="A26" s="85" t="s">
        <v>17</v>
      </c>
      <c r="B26" s="86">
        <v>30</v>
      </c>
      <c r="C26" s="87">
        <v>30</v>
      </c>
      <c r="D26" s="86">
        <v>5</v>
      </c>
      <c r="E26" s="87">
        <v>30</v>
      </c>
      <c r="F26" s="86">
        <v>30</v>
      </c>
      <c r="G26" s="87">
        <v>40</v>
      </c>
      <c r="H26" s="86">
        <v>30</v>
      </c>
      <c r="I26" s="87">
        <v>30</v>
      </c>
      <c r="J26" s="86">
        <v>40</v>
      </c>
      <c r="K26" s="87">
        <v>5</v>
      </c>
      <c r="L26" s="86">
        <v>45</v>
      </c>
      <c r="M26" s="87">
        <v>30</v>
      </c>
      <c r="N26" s="86">
        <v>30</v>
      </c>
      <c r="O26" s="87">
        <v>30</v>
      </c>
      <c r="P26" s="86">
        <v>5</v>
      </c>
      <c r="Q26" s="87">
        <v>5</v>
      </c>
      <c r="R26" s="86">
        <v>30</v>
      </c>
      <c r="S26" s="87">
        <v>30</v>
      </c>
      <c r="T26" s="86">
        <v>35</v>
      </c>
      <c r="U26" s="87">
        <v>30</v>
      </c>
      <c r="V26" s="86">
        <v>5</v>
      </c>
      <c r="W26" s="87">
        <v>30</v>
      </c>
      <c r="X26" s="86">
        <v>30</v>
      </c>
      <c r="Y26" s="87">
        <v>30</v>
      </c>
    </row>
    <row r="27" spans="1:25" s="85" customFormat="1" hidden="1" x14ac:dyDescent="0.2">
      <c r="A27" s="85" t="s">
        <v>17</v>
      </c>
      <c r="B27" s="86">
        <v>40</v>
      </c>
      <c r="C27" s="87">
        <v>30</v>
      </c>
      <c r="D27" s="86">
        <v>30</v>
      </c>
      <c r="E27" s="87">
        <v>30</v>
      </c>
      <c r="F27" s="86">
        <v>30</v>
      </c>
      <c r="G27" s="87">
        <v>30</v>
      </c>
      <c r="H27" s="86">
        <v>5</v>
      </c>
      <c r="I27" s="87">
        <v>30</v>
      </c>
      <c r="J27" s="86">
        <v>5</v>
      </c>
      <c r="K27" s="87">
        <v>35</v>
      </c>
      <c r="L27" s="86">
        <v>30</v>
      </c>
      <c r="M27" s="87">
        <v>30</v>
      </c>
      <c r="N27" s="86">
        <v>45</v>
      </c>
      <c r="O27" s="87">
        <v>35</v>
      </c>
      <c r="P27" s="86">
        <v>40</v>
      </c>
      <c r="Q27" s="87">
        <v>30</v>
      </c>
      <c r="R27" s="86">
        <v>35</v>
      </c>
      <c r="S27" s="87">
        <v>30</v>
      </c>
      <c r="T27" s="86">
        <v>90</v>
      </c>
      <c r="U27" s="87">
        <v>30</v>
      </c>
      <c r="V27" s="86">
        <v>30</v>
      </c>
      <c r="W27" s="87">
        <v>30</v>
      </c>
      <c r="X27" s="86">
        <v>5</v>
      </c>
      <c r="Y27" s="87">
        <v>30</v>
      </c>
    </row>
    <row r="28" spans="1:25" s="85" customFormat="1" hidden="1" x14ac:dyDescent="0.2">
      <c r="A28" s="85" t="s">
        <v>17</v>
      </c>
      <c r="B28" s="86">
        <v>60</v>
      </c>
      <c r="C28" s="87">
        <v>30</v>
      </c>
      <c r="D28" s="86">
        <v>30</v>
      </c>
      <c r="E28" s="87">
        <v>30</v>
      </c>
      <c r="F28" s="86">
        <v>5</v>
      </c>
      <c r="G28" s="87">
        <v>30</v>
      </c>
      <c r="H28" s="86">
        <v>5</v>
      </c>
      <c r="I28" s="87">
        <v>30</v>
      </c>
      <c r="J28" s="86">
        <v>35</v>
      </c>
      <c r="K28" s="87">
        <v>30</v>
      </c>
      <c r="L28" s="86">
        <v>30</v>
      </c>
      <c r="M28" s="87">
        <v>30</v>
      </c>
      <c r="N28" s="86">
        <v>30</v>
      </c>
      <c r="O28" s="87">
        <v>30</v>
      </c>
      <c r="P28" s="86">
        <v>30</v>
      </c>
      <c r="Q28" s="87">
        <v>30</v>
      </c>
      <c r="R28" s="86">
        <v>120</v>
      </c>
      <c r="S28" s="87">
        <v>30</v>
      </c>
      <c r="T28" s="86">
        <v>5</v>
      </c>
      <c r="U28" s="87">
        <v>30</v>
      </c>
      <c r="V28" s="86">
        <v>60</v>
      </c>
      <c r="W28" s="87">
        <v>30</v>
      </c>
      <c r="X28" s="86">
        <v>30</v>
      </c>
      <c r="Y28" s="87">
        <v>30</v>
      </c>
    </row>
    <row r="29" spans="1:25" s="85" customFormat="1" hidden="1" x14ac:dyDescent="0.2">
      <c r="A29" s="85" t="s">
        <v>17</v>
      </c>
      <c r="B29" s="86">
        <v>30</v>
      </c>
      <c r="C29" s="87">
        <v>30</v>
      </c>
      <c r="D29" s="86">
        <v>90</v>
      </c>
      <c r="E29" s="87">
        <v>30</v>
      </c>
      <c r="F29" s="86">
        <v>30</v>
      </c>
      <c r="G29" s="87">
        <v>30</v>
      </c>
      <c r="H29" s="86">
        <v>30</v>
      </c>
      <c r="I29" s="87">
        <v>30</v>
      </c>
      <c r="J29" s="86">
        <v>30</v>
      </c>
      <c r="K29" s="87">
        <v>20</v>
      </c>
      <c r="L29" s="86">
        <v>30</v>
      </c>
      <c r="M29" s="87">
        <v>20</v>
      </c>
      <c r="N29" s="86">
        <v>5</v>
      </c>
      <c r="O29" s="87">
        <v>5</v>
      </c>
      <c r="P29" s="86">
        <v>35</v>
      </c>
      <c r="Q29" s="87">
        <v>30</v>
      </c>
      <c r="R29" s="86">
        <v>35</v>
      </c>
      <c r="S29" s="87">
        <v>60</v>
      </c>
      <c r="T29" s="86">
        <v>30</v>
      </c>
      <c r="U29" s="87">
        <v>30</v>
      </c>
      <c r="V29" s="86">
        <v>35</v>
      </c>
      <c r="W29" s="87">
        <v>30</v>
      </c>
      <c r="X29" s="86">
        <v>30</v>
      </c>
      <c r="Y29" s="87">
        <v>30</v>
      </c>
    </row>
    <row r="30" spans="1:25" s="85" customFormat="1" hidden="1" x14ac:dyDescent="0.2">
      <c r="A30" s="85" t="s">
        <v>17</v>
      </c>
      <c r="B30" s="86">
        <v>60</v>
      </c>
      <c r="C30" s="87">
        <v>5</v>
      </c>
      <c r="D30" s="86">
        <v>35</v>
      </c>
      <c r="E30" s="87">
        <v>30</v>
      </c>
      <c r="F30" s="86">
        <v>30</v>
      </c>
      <c r="G30" s="87">
        <v>30</v>
      </c>
      <c r="H30" s="86">
        <v>35</v>
      </c>
      <c r="I30" s="87">
        <v>30</v>
      </c>
      <c r="J30" s="86">
        <v>60</v>
      </c>
      <c r="K30" s="87">
        <v>30</v>
      </c>
      <c r="L30" s="86">
        <v>30</v>
      </c>
      <c r="M30" s="87">
        <v>10</v>
      </c>
      <c r="N30" s="86">
        <v>5</v>
      </c>
      <c r="O30" s="87">
        <v>5</v>
      </c>
      <c r="P30" s="86">
        <v>30</v>
      </c>
      <c r="Q30" s="87">
        <v>60</v>
      </c>
      <c r="R30" s="86">
        <v>5</v>
      </c>
      <c r="S30" s="87">
        <v>35</v>
      </c>
      <c r="T30" s="86">
        <v>45</v>
      </c>
      <c r="U30" s="87">
        <v>15</v>
      </c>
      <c r="V30" s="86">
        <v>30</v>
      </c>
      <c r="W30" s="87">
        <v>30</v>
      </c>
      <c r="X30" s="86">
        <v>35</v>
      </c>
      <c r="Y30" s="87">
        <v>5</v>
      </c>
    </row>
    <row r="31" spans="1:25" s="85" customFormat="1" hidden="1" x14ac:dyDescent="0.2">
      <c r="A31" s="85" t="s">
        <v>17</v>
      </c>
      <c r="B31" s="86">
        <v>30</v>
      </c>
      <c r="C31" s="87">
        <v>5</v>
      </c>
      <c r="D31" s="86">
        <v>30</v>
      </c>
      <c r="E31" s="87">
        <v>60</v>
      </c>
      <c r="F31" s="86">
        <v>30</v>
      </c>
      <c r="G31" s="87">
        <v>5</v>
      </c>
      <c r="H31" s="86">
        <v>30</v>
      </c>
      <c r="I31" s="87">
        <v>90</v>
      </c>
      <c r="J31" s="86">
        <v>30</v>
      </c>
      <c r="K31" s="87">
        <v>5</v>
      </c>
      <c r="L31" s="86">
        <v>30</v>
      </c>
      <c r="M31" s="87">
        <v>5</v>
      </c>
      <c r="N31" s="86">
        <v>30</v>
      </c>
      <c r="O31" s="87">
        <v>30</v>
      </c>
      <c r="P31" s="86">
        <v>30</v>
      </c>
      <c r="Q31" s="87">
        <v>30</v>
      </c>
      <c r="R31" s="86">
        <v>45</v>
      </c>
      <c r="S31" s="87">
        <v>30</v>
      </c>
      <c r="T31" s="86">
        <v>30</v>
      </c>
      <c r="U31" s="87">
        <v>30</v>
      </c>
      <c r="V31" s="86">
        <v>30</v>
      </c>
      <c r="W31" s="87">
        <v>30</v>
      </c>
      <c r="X31" s="86">
        <v>30</v>
      </c>
      <c r="Y31" s="87">
        <v>5</v>
      </c>
    </row>
    <row r="32" spans="1:25" s="85" customFormat="1" hidden="1" x14ac:dyDescent="0.2">
      <c r="A32" s="85" t="s">
        <v>17</v>
      </c>
      <c r="B32" s="86">
        <v>30</v>
      </c>
      <c r="C32" s="87">
        <v>30</v>
      </c>
      <c r="D32" s="86">
        <v>30</v>
      </c>
      <c r="E32" s="87">
        <v>30</v>
      </c>
      <c r="F32" s="86">
        <v>30</v>
      </c>
      <c r="G32" s="87">
        <v>5</v>
      </c>
      <c r="H32" s="86">
        <v>30</v>
      </c>
      <c r="I32" s="87">
        <v>30</v>
      </c>
      <c r="J32" s="86">
        <v>35</v>
      </c>
      <c r="K32" s="87">
        <v>30</v>
      </c>
      <c r="L32" s="86">
        <v>35</v>
      </c>
      <c r="M32" s="87">
        <v>5</v>
      </c>
      <c r="N32" s="86">
        <v>35</v>
      </c>
      <c r="O32" s="87">
        <v>30</v>
      </c>
      <c r="P32" s="86">
        <v>30</v>
      </c>
      <c r="Q32" s="87">
        <v>30</v>
      </c>
      <c r="R32" s="86">
        <v>30</v>
      </c>
      <c r="S32" s="87">
        <v>30</v>
      </c>
      <c r="T32" s="86">
        <v>35</v>
      </c>
      <c r="U32" s="87">
        <v>30</v>
      </c>
      <c r="V32" s="86">
        <v>30</v>
      </c>
      <c r="W32" s="87">
        <v>30</v>
      </c>
      <c r="X32" s="86">
        <v>30</v>
      </c>
      <c r="Y32" s="87">
        <v>30</v>
      </c>
    </row>
    <row r="33" spans="1:25" s="85" customFormat="1" hidden="1" x14ac:dyDescent="0.2">
      <c r="A33" s="85" t="s">
        <v>17</v>
      </c>
      <c r="B33" s="86">
        <v>30</v>
      </c>
      <c r="C33" s="87">
        <v>30</v>
      </c>
      <c r="D33" s="86">
        <v>30</v>
      </c>
      <c r="E33" s="87">
        <v>5</v>
      </c>
      <c r="F33" s="86">
        <v>30</v>
      </c>
      <c r="G33" s="87">
        <v>30</v>
      </c>
      <c r="H33" s="86">
        <v>90</v>
      </c>
      <c r="I33" s="87">
        <v>5</v>
      </c>
      <c r="J33" s="86">
        <v>30</v>
      </c>
      <c r="K33" s="87">
        <v>30</v>
      </c>
      <c r="L33" s="86">
        <v>35</v>
      </c>
      <c r="M33" s="87">
        <v>30</v>
      </c>
      <c r="N33" s="86">
        <v>30</v>
      </c>
      <c r="O33" s="87">
        <v>30</v>
      </c>
      <c r="P33" s="86">
        <v>30</v>
      </c>
      <c r="Q33" s="87">
        <v>35</v>
      </c>
      <c r="R33" s="86">
        <v>30</v>
      </c>
      <c r="S33" s="87">
        <v>30</v>
      </c>
      <c r="T33" s="86">
        <v>30</v>
      </c>
      <c r="U33" s="87">
        <v>35</v>
      </c>
      <c r="V33" s="86">
        <v>60</v>
      </c>
      <c r="W33" s="87">
        <v>30</v>
      </c>
      <c r="X33" s="86"/>
      <c r="Y33" s="87">
        <v>30</v>
      </c>
    </row>
    <row r="34" spans="1:25" s="85" customFormat="1" hidden="1" x14ac:dyDescent="0.2">
      <c r="A34" s="85" t="s">
        <v>17</v>
      </c>
      <c r="B34" s="86">
        <v>35</v>
      </c>
      <c r="C34" s="87">
        <v>30</v>
      </c>
      <c r="D34" s="86">
        <v>30</v>
      </c>
      <c r="E34" s="87">
        <v>5</v>
      </c>
      <c r="F34" s="86">
        <v>35</v>
      </c>
      <c r="G34" s="87">
        <v>30</v>
      </c>
      <c r="H34" s="86">
        <v>90</v>
      </c>
      <c r="I34" s="87">
        <v>5</v>
      </c>
      <c r="J34" s="86">
        <v>90</v>
      </c>
      <c r="K34" s="87">
        <v>30</v>
      </c>
      <c r="L34" s="86">
        <v>15</v>
      </c>
      <c r="M34" s="87">
        <v>30</v>
      </c>
      <c r="N34" s="86">
        <v>30</v>
      </c>
      <c r="O34" s="87">
        <v>30</v>
      </c>
      <c r="P34" s="86">
        <v>30</v>
      </c>
      <c r="Q34" s="87">
        <v>30</v>
      </c>
      <c r="R34" s="86">
        <v>60</v>
      </c>
      <c r="S34" s="87">
        <v>30</v>
      </c>
      <c r="T34" s="86">
        <v>30</v>
      </c>
      <c r="U34" s="87">
        <v>30</v>
      </c>
      <c r="V34" s="86">
        <v>50</v>
      </c>
      <c r="W34" s="87">
        <v>30</v>
      </c>
      <c r="X34" s="86"/>
      <c r="Y34" s="87">
        <v>30</v>
      </c>
    </row>
    <row r="35" spans="1:25" s="85" customFormat="1" hidden="1" x14ac:dyDescent="0.2">
      <c r="A35" s="85" t="s">
        <v>17</v>
      </c>
      <c r="B35" s="86">
        <v>10</v>
      </c>
      <c r="C35" s="87">
        <v>30</v>
      </c>
      <c r="D35" s="86">
        <v>30</v>
      </c>
      <c r="E35" s="87">
        <v>30</v>
      </c>
      <c r="F35" s="86">
        <v>30</v>
      </c>
      <c r="G35" s="87">
        <v>30</v>
      </c>
      <c r="H35" s="86">
        <v>15</v>
      </c>
      <c r="I35" s="87">
        <v>30</v>
      </c>
      <c r="J35" s="86">
        <v>30</v>
      </c>
      <c r="K35" s="87">
        <v>30</v>
      </c>
      <c r="L35" s="86">
        <v>90</v>
      </c>
      <c r="M35" s="87">
        <v>30</v>
      </c>
      <c r="N35" s="86">
        <v>35</v>
      </c>
      <c r="O35" s="87">
        <v>30</v>
      </c>
      <c r="P35" s="86"/>
      <c r="Q35" s="87">
        <v>30</v>
      </c>
      <c r="R35" s="86">
        <v>5</v>
      </c>
      <c r="S35" s="87">
        <v>30</v>
      </c>
      <c r="T35" s="86">
        <v>40</v>
      </c>
      <c r="U35" s="87">
        <v>30</v>
      </c>
      <c r="V35" s="86">
        <v>35</v>
      </c>
      <c r="W35" s="87">
        <v>30</v>
      </c>
      <c r="X35" s="86"/>
      <c r="Y35" s="87">
        <v>30</v>
      </c>
    </row>
    <row r="36" spans="1:25" s="85" customFormat="1" hidden="1" x14ac:dyDescent="0.2">
      <c r="A36" s="85" t="s">
        <v>17</v>
      </c>
      <c r="B36" s="86">
        <v>60</v>
      </c>
      <c r="C36" s="87">
        <v>30</v>
      </c>
      <c r="D36" s="86">
        <v>30</v>
      </c>
      <c r="E36" s="87">
        <v>30</v>
      </c>
      <c r="F36" s="86">
        <v>30</v>
      </c>
      <c r="G36" s="87">
        <v>5</v>
      </c>
      <c r="H36" s="86">
        <v>30</v>
      </c>
      <c r="I36" s="87">
        <v>30</v>
      </c>
      <c r="J36" s="86">
        <v>30</v>
      </c>
      <c r="K36" s="87">
        <v>30</v>
      </c>
      <c r="L36" s="86">
        <v>30</v>
      </c>
      <c r="M36" s="87">
        <v>30</v>
      </c>
      <c r="N36" s="86">
        <v>90</v>
      </c>
      <c r="O36" s="87">
        <v>30</v>
      </c>
      <c r="P36" s="86"/>
      <c r="Q36" s="87">
        <v>30</v>
      </c>
      <c r="R36" s="86">
        <v>30</v>
      </c>
      <c r="S36" s="87">
        <v>30</v>
      </c>
      <c r="T36" s="86">
        <v>5</v>
      </c>
      <c r="U36" s="87">
        <v>5</v>
      </c>
      <c r="V36" s="86">
        <v>30</v>
      </c>
      <c r="W36" s="87">
        <v>30</v>
      </c>
      <c r="X36" s="86"/>
      <c r="Y36" s="87">
        <v>30</v>
      </c>
    </row>
    <row r="37" spans="1:25" s="85" customFormat="1" hidden="1" x14ac:dyDescent="0.2">
      <c r="A37" s="85" t="s">
        <v>17</v>
      </c>
      <c r="B37" s="86">
        <v>30</v>
      </c>
      <c r="C37" s="87">
        <v>90</v>
      </c>
      <c r="D37" s="86">
        <v>30</v>
      </c>
      <c r="E37" s="87">
        <v>30</v>
      </c>
      <c r="F37" s="86"/>
      <c r="G37" s="87">
        <v>5</v>
      </c>
      <c r="H37" s="86">
        <v>30</v>
      </c>
      <c r="I37" s="87">
        <v>30</v>
      </c>
      <c r="J37" s="86">
        <v>30</v>
      </c>
      <c r="K37" s="87">
        <v>30</v>
      </c>
      <c r="L37" s="86">
        <v>120</v>
      </c>
      <c r="M37" s="87">
        <v>30</v>
      </c>
      <c r="N37" s="86">
        <v>30</v>
      </c>
      <c r="O37" s="87">
        <v>90</v>
      </c>
      <c r="P37" s="86"/>
      <c r="Q37" s="87">
        <v>30</v>
      </c>
      <c r="R37" s="86">
        <v>35</v>
      </c>
      <c r="S37" s="87">
        <v>30</v>
      </c>
      <c r="T37" s="86">
        <v>90</v>
      </c>
      <c r="U37" s="87">
        <v>5</v>
      </c>
      <c r="V37" s="86">
        <v>30</v>
      </c>
      <c r="W37" s="87">
        <v>35</v>
      </c>
      <c r="X37" s="86"/>
      <c r="Y37" s="87">
        <v>30</v>
      </c>
    </row>
    <row r="38" spans="1:25" s="85" customFormat="1" hidden="1" x14ac:dyDescent="0.2">
      <c r="A38" s="85" t="s">
        <v>17</v>
      </c>
      <c r="B38" s="86"/>
      <c r="C38" s="87">
        <v>30</v>
      </c>
      <c r="D38" s="86"/>
      <c r="E38" s="87">
        <v>30</v>
      </c>
      <c r="F38" s="86"/>
      <c r="G38" s="87">
        <v>30</v>
      </c>
      <c r="H38" s="86">
        <v>30</v>
      </c>
      <c r="I38" s="87">
        <v>30</v>
      </c>
      <c r="J38" s="86">
        <v>30</v>
      </c>
      <c r="K38" s="87">
        <v>30</v>
      </c>
      <c r="L38" s="86">
        <v>30</v>
      </c>
      <c r="M38" s="87">
        <v>30</v>
      </c>
      <c r="N38" s="86">
        <v>30</v>
      </c>
      <c r="O38" s="87">
        <v>30</v>
      </c>
      <c r="P38" s="86"/>
      <c r="Q38" s="87">
        <v>30</v>
      </c>
      <c r="R38" s="86">
        <v>30</v>
      </c>
      <c r="S38" s="87">
        <v>30</v>
      </c>
      <c r="T38" s="86">
        <v>15</v>
      </c>
      <c r="U38" s="87">
        <v>30</v>
      </c>
      <c r="V38" s="86">
        <v>30</v>
      </c>
      <c r="W38" s="87">
        <v>30</v>
      </c>
      <c r="X38" s="86"/>
      <c r="Y38" s="87">
        <v>35</v>
      </c>
    </row>
    <row r="39" spans="1:25" s="85" customFormat="1" hidden="1" x14ac:dyDescent="0.2">
      <c r="A39" s="85" t="s">
        <v>17</v>
      </c>
      <c r="B39" s="86"/>
      <c r="C39" s="87">
        <v>30</v>
      </c>
      <c r="D39" s="86"/>
      <c r="E39" s="87">
        <v>30</v>
      </c>
      <c r="F39" s="86"/>
      <c r="G39" s="87">
        <v>30</v>
      </c>
      <c r="H39" s="86">
        <v>35</v>
      </c>
      <c r="I39" s="87">
        <v>35</v>
      </c>
      <c r="J39" s="86">
        <v>35</v>
      </c>
      <c r="K39" s="87">
        <v>30</v>
      </c>
      <c r="L39" s="86">
        <v>30</v>
      </c>
      <c r="M39" s="87">
        <v>30</v>
      </c>
      <c r="N39" s="86">
        <v>30</v>
      </c>
      <c r="O39" s="87">
        <v>5</v>
      </c>
      <c r="P39" s="86"/>
      <c r="Q39" s="87">
        <v>30</v>
      </c>
      <c r="R39" s="86">
        <v>30</v>
      </c>
      <c r="S39" s="87">
        <v>30</v>
      </c>
      <c r="T39" s="86">
        <v>30</v>
      </c>
      <c r="U39" s="87">
        <v>30</v>
      </c>
      <c r="V39" s="86">
        <v>30</v>
      </c>
      <c r="W39" s="87">
        <v>30</v>
      </c>
      <c r="X39" s="86"/>
      <c r="Y39" s="87">
        <v>30</v>
      </c>
    </row>
    <row r="40" spans="1:25" s="85" customFormat="1" hidden="1" x14ac:dyDescent="0.2">
      <c r="A40" s="85" t="s">
        <v>17</v>
      </c>
      <c r="B40" s="86"/>
      <c r="C40" s="87">
        <v>30</v>
      </c>
      <c r="D40" s="86"/>
      <c r="E40" s="87">
        <v>60</v>
      </c>
      <c r="F40" s="86"/>
      <c r="G40" s="87">
        <v>30</v>
      </c>
      <c r="H40" s="86">
        <v>30</v>
      </c>
      <c r="I40" s="87">
        <v>30</v>
      </c>
      <c r="J40" s="86">
        <v>30</v>
      </c>
      <c r="K40" s="87">
        <v>30</v>
      </c>
      <c r="L40" s="86">
        <v>30</v>
      </c>
      <c r="M40" s="87">
        <v>5</v>
      </c>
      <c r="N40" s="86"/>
      <c r="O40" s="87">
        <v>5</v>
      </c>
      <c r="P40" s="86"/>
      <c r="Q40" s="87">
        <v>30</v>
      </c>
      <c r="R40" s="86">
        <v>30</v>
      </c>
      <c r="S40" s="87">
        <v>30</v>
      </c>
      <c r="T40" s="86"/>
      <c r="U40" s="87">
        <v>30</v>
      </c>
      <c r="V40" s="86"/>
      <c r="W40" s="87">
        <v>30</v>
      </c>
      <c r="X40" s="86"/>
      <c r="Y40" s="87">
        <v>30</v>
      </c>
    </row>
    <row r="41" spans="1:25" s="85" customFormat="1" hidden="1" x14ac:dyDescent="0.2">
      <c r="A41" s="85" t="s">
        <v>17</v>
      </c>
      <c r="B41" s="86"/>
      <c r="C41" s="87">
        <v>30</v>
      </c>
      <c r="D41" s="86"/>
      <c r="E41" s="87">
        <v>30</v>
      </c>
      <c r="F41" s="86"/>
      <c r="G41" s="87">
        <v>30</v>
      </c>
      <c r="H41" s="86"/>
      <c r="I41" s="87">
        <v>30</v>
      </c>
      <c r="J41" s="86">
        <v>30</v>
      </c>
      <c r="K41" s="87">
        <v>30</v>
      </c>
      <c r="L41" s="86">
        <v>30</v>
      </c>
      <c r="M41" s="87">
        <v>5</v>
      </c>
      <c r="N41" s="86"/>
      <c r="O41" s="87">
        <v>30</v>
      </c>
      <c r="P41" s="86"/>
      <c r="Q41" s="87">
        <v>15</v>
      </c>
      <c r="R41" s="86"/>
      <c r="S41" s="87">
        <v>5</v>
      </c>
      <c r="T41" s="86"/>
      <c r="U41" s="87">
        <v>360</v>
      </c>
      <c r="V41" s="86"/>
      <c r="W41" s="87">
        <v>5</v>
      </c>
      <c r="X41" s="86"/>
      <c r="Y41" s="87">
        <v>30</v>
      </c>
    </row>
    <row r="42" spans="1:25" s="85" customFormat="1" hidden="1" x14ac:dyDescent="0.2">
      <c r="A42" s="85" t="s">
        <v>17</v>
      </c>
      <c r="B42" s="86"/>
      <c r="C42" s="87">
        <v>30</v>
      </c>
      <c r="D42" s="86"/>
      <c r="E42" s="87">
        <v>30</v>
      </c>
      <c r="F42" s="86"/>
      <c r="G42" s="87">
        <v>30</v>
      </c>
      <c r="H42" s="86"/>
      <c r="I42" s="87">
        <v>60</v>
      </c>
      <c r="J42" s="86"/>
      <c r="K42" s="87">
        <v>5</v>
      </c>
      <c r="L42" s="86">
        <v>35</v>
      </c>
      <c r="M42" s="87">
        <v>30</v>
      </c>
      <c r="N42" s="86"/>
      <c r="O42" s="87">
        <v>30</v>
      </c>
      <c r="P42" s="86"/>
      <c r="Q42" s="87">
        <v>5</v>
      </c>
      <c r="R42" s="86"/>
      <c r="S42" s="87">
        <v>5</v>
      </c>
      <c r="T42" s="86"/>
      <c r="U42" s="87">
        <v>30</v>
      </c>
      <c r="V42" s="86"/>
      <c r="W42" s="87">
        <v>5</v>
      </c>
      <c r="X42" s="86"/>
      <c r="Y42" s="87">
        <v>5</v>
      </c>
    </row>
    <row r="43" spans="1:25" s="85" customFormat="1" hidden="1" x14ac:dyDescent="0.2">
      <c r="A43" s="85" t="s">
        <v>17</v>
      </c>
      <c r="B43" s="86"/>
      <c r="C43" s="87">
        <v>5</v>
      </c>
      <c r="D43" s="86"/>
      <c r="E43" s="87">
        <v>25</v>
      </c>
      <c r="F43" s="86"/>
      <c r="G43" s="87">
        <v>30</v>
      </c>
      <c r="H43" s="86"/>
      <c r="I43" s="87">
        <v>90</v>
      </c>
      <c r="J43" s="86"/>
      <c r="K43" s="87">
        <v>5</v>
      </c>
      <c r="L43" s="86">
        <v>35</v>
      </c>
      <c r="M43" s="87">
        <v>35</v>
      </c>
      <c r="N43" s="86"/>
      <c r="O43" s="87">
        <v>30</v>
      </c>
      <c r="P43" s="86"/>
      <c r="Q43" s="87">
        <v>5</v>
      </c>
      <c r="R43" s="86"/>
      <c r="S43" s="87">
        <v>30</v>
      </c>
      <c r="T43" s="86"/>
      <c r="U43" s="87">
        <v>30</v>
      </c>
      <c r="V43" s="86"/>
      <c r="W43" s="87">
        <v>30</v>
      </c>
      <c r="X43" s="86"/>
      <c r="Y43" s="87">
        <v>5</v>
      </c>
    </row>
    <row r="44" spans="1:25" s="85" customFormat="1" hidden="1" x14ac:dyDescent="0.2">
      <c r="A44" s="85" t="s">
        <v>17</v>
      </c>
      <c r="B44" s="86"/>
      <c r="C44" s="87">
        <v>30</v>
      </c>
      <c r="D44" s="86"/>
      <c r="E44" s="87">
        <v>30</v>
      </c>
      <c r="F44" s="86"/>
      <c r="G44" s="87">
        <v>30</v>
      </c>
      <c r="H44" s="86"/>
      <c r="I44" s="87">
        <v>30</v>
      </c>
      <c r="J44" s="86"/>
      <c r="K44" s="87">
        <v>30</v>
      </c>
      <c r="L44" s="86">
        <v>30</v>
      </c>
      <c r="M44" s="87">
        <v>30</v>
      </c>
      <c r="N44" s="86"/>
      <c r="O44" s="87">
        <v>30</v>
      </c>
      <c r="P44" s="86"/>
      <c r="Q44" s="87">
        <v>30</v>
      </c>
      <c r="R44" s="86"/>
      <c r="S44" s="87">
        <v>5</v>
      </c>
      <c r="T44" s="86"/>
      <c r="U44" s="87">
        <v>30</v>
      </c>
      <c r="V44" s="86"/>
      <c r="W44" s="87">
        <v>30</v>
      </c>
      <c r="X44" s="86"/>
      <c r="Y44" s="87">
        <v>30</v>
      </c>
    </row>
    <row r="45" spans="1:25" s="85" customFormat="1" hidden="1" x14ac:dyDescent="0.2">
      <c r="A45" s="85" t="s">
        <v>17</v>
      </c>
      <c r="B45" s="86"/>
      <c r="C45" s="87">
        <v>15</v>
      </c>
      <c r="D45" s="86"/>
      <c r="E45" s="87">
        <v>30</v>
      </c>
      <c r="F45" s="86"/>
      <c r="G45" s="87">
        <v>30</v>
      </c>
      <c r="H45" s="86"/>
      <c r="I45" s="87">
        <v>30</v>
      </c>
      <c r="J45" s="86"/>
      <c r="K45" s="87">
        <v>30</v>
      </c>
      <c r="L45" s="86"/>
      <c r="M45" s="87">
        <v>30</v>
      </c>
      <c r="N45" s="86"/>
      <c r="O45" s="87">
        <v>30</v>
      </c>
      <c r="P45" s="86"/>
      <c r="Q45" s="87">
        <v>30</v>
      </c>
      <c r="R45" s="86"/>
      <c r="S45" s="87">
        <v>5</v>
      </c>
      <c r="T45" s="86"/>
      <c r="U45" s="87">
        <v>30</v>
      </c>
      <c r="V45" s="86"/>
      <c r="W45" s="87">
        <v>30</v>
      </c>
      <c r="X45" s="86"/>
      <c r="Y45" s="87">
        <v>30</v>
      </c>
    </row>
    <row r="46" spans="1:25" s="85" customFormat="1" hidden="1" x14ac:dyDescent="0.2">
      <c r="A46" s="85" t="s">
        <v>17</v>
      </c>
      <c r="B46" s="86"/>
      <c r="C46" s="87">
        <v>30</v>
      </c>
      <c r="D46" s="86"/>
      <c r="E46" s="87">
        <v>30</v>
      </c>
      <c r="F46" s="86"/>
      <c r="G46" s="87">
        <v>30</v>
      </c>
      <c r="H46" s="86"/>
      <c r="I46" s="87">
        <v>30</v>
      </c>
      <c r="J46" s="86"/>
      <c r="K46" s="87">
        <v>30</v>
      </c>
      <c r="L46" s="86"/>
      <c r="M46" s="87">
        <v>30</v>
      </c>
      <c r="N46" s="86"/>
      <c r="O46" s="87">
        <v>30</v>
      </c>
      <c r="P46" s="86"/>
      <c r="Q46" s="87">
        <v>30</v>
      </c>
      <c r="R46" s="86"/>
      <c r="S46" s="87">
        <v>30</v>
      </c>
      <c r="T46" s="86"/>
      <c r="U46" s="87">
        <v>30</v>
      </c>
      <c r="V46" s="86"/>
      <c r="W46" s="87">
        <v>30</v>
      </c>
      <c r="X46" s="86"/>
      <c r="Y46" s="87">
        <v>30</v>
      </c>
    </row>
    <row r="47" spans="1:25" s="85" customFormat="1" hidden="1" x14ac:dyDescent="0.2">
      <c r="A47" s="85" t="s">
        <v>17</v>
      </c>
      <c r="B47" s="86"/>
      <c r="C47" s="87">
        <v>30</v>
      </c>
      <c r="D47" s="86"/>
      <c r="E47" s="87">
        <v>5</v>
      </c>
      <c r="F47" s="86"/>
      <c r="G47" s="87">
        <v>0</v>
      </c>
      <c r="H47" s="86"/>
      <c r="I47" s="87">
        <v>30</v>
      </c>
      <c r="J47" s="86"/>
      <c r="K47" s="87">
        <v>30</v>
      </c>
      <c r="L47" s="86"/>
      <c r="M47" s="87">
        <v>30</v>
      </c>
      <c r="N47" s="86"/>
      <c r="O47" s="87">
        <v>30</v>
      </c>
      <c r="P47" s="86"/>
      <c r="Q47" s="87">
        <v>30</v>
      </c>
      <c r="R47" s="86"/>
      <c r="S47" s="87">
        <v>30</v>
      </c>
      <c r="T47" s="86"/>
      <c r="U47" s="87">
        <v>30</v>
      </c>
      <c r="V47" s="86"/>
      <c r="W47" s="87">
        <v>30</v>
      </c>
      <c r="X47" s="86"/>
      <c r="Y47" s="87">
        <v>30</v>
      </c>
    </row>
    <row r="48" spans="1:25" s="85" customFormat="1" hidden="1" x14ac:dyDescent="0.2">
      <c r="A48" s="85" t="s">
        <v>17</v>
      </c>
      <c r="B48" s="86"/>
      <c r="C48" s="87">
        <v>30</v>
      </c>
      <c r="D48" s="86"/>
      <c r="E48" s="87">
        <v>5</v>
      </c>
      <c r="F48" s="86"/>
      <c r="G48" s="87">
        <v>30</v>
      </c>
      <c r="H48" s="86"/>
      <c r="I48" s="87">
        <v>30</v>
      </c>
      <c r="J48" s="86"/>
      <c r="K48" s="87">
        <v>30</v>
      </c>
      <c r="L48" s="86"/>
      <c r="M48" s="87">
        <v>30</v>
      </c>
      <c r="N48" s="86"/>
      <c r="O48" s="87">
        <v>30</v>
      </c>
      <c r="P48" s="86"/>
      <c r="Q48" s="87">
        <v>30</v>
      </c>
      <c r="R48" s="86"/>
      <c r="S48" s="87">
        <v>30</v>
      </c>
      <c r="T48" s="86"/>
      <c r="U48" s="87">
        <v>30</v>
      </c>
      <c r="V48" s="86"/>
      <c r="W48" s="87">
        <v>30</v>
      </c>
      <c r="X48" s="86"/>
      <c r="Y48" s="87">
        <v>30</v>
      </c>
    </row>
    <row r="49" spans="1:25" s="85" customFormat="1" hidden="1" x14ac:dyDescent="0.2">
      <c r="A49" s="85" t="s">
        <v>17</v>
      </c>
      <c r="B49" s="86"/>
      <c r="C49" s="87">
        <v>30</v>
      </c>
      <c r="D49" s="86"/>
      <c r="E49" s="87">
        <v>30</v>
      </c>
      <c r="F49" s="86"/>
      <c r="G49" s="87">
        <v>30</v>
      </c>
      <c r="H49" s="86"/>
      <c r="I49" s="87">
        <v>30</v>
      </c>
      <c r="J49" s="86"/>
      <c r="K49" s="87">
        <v>30</v>
      </c>
      <c r="L49" s="86"/>
      <c r="M49" s="87">
        <v>30</v>
      </c>
      <c r="N49" s="86"/>
      <c r="O49" s="87">
        <v>30</v>
      </c>
      <c r="P49" s="86"/>
      <c r="Q49" s="87">
        <v>30</v>
      </c>
      <c r="R49" s="86"/>
      <c r="S49" s="87">
        <v>30</v>
      </c>
      <c r="T49" s="86"/>
      <c r="U49" s="87">
        <v>30</v>
      </c>
      <c r="V49" s="86"/>
      <c r="W49" s="87">
        <v>30</v>
      </c>
      <c r="X49" s="86"/>
      <c r="Y49" s="87">
        <v>30</v>
      </c>
    </row>
    <row r="50" spans="1:25" s="85" customFormat="1" hidden="1" x14ac:dyDescent="0.2">
      <c r="A50" s="85" t="s">
        <v>17</v>
      </c>
      <c r="B50" s="86"/>
      <c r="C50" s="87">
        <v>30</v>
      </c>
      <c r="D50" s="86"/>
      <c r="E50" s="87">
        <v>35</v>
      </c>
      <c r="F50" s="86"/>
      <c r="G50" s="87"/>
      <c r="H50" s="86"/>
      <c r="I50" s="87">
        <v>60</v>
      </c>
      <c r="J50" s="86"/>
      <c r="K50" s="87">
        <v>5</v>
      </c>
      <c r="L50" s="86"/>
      <c r="M50" s="87">
        <v>15</v>
      </c>
      <c r="N50" s="86"/>
      <c r="O50" s="87">
        <v>30</v>
      </c>
      <c r="P50" s="86"/>
      <c r="Q50" s="87">
        <v>30</v>
      </c>
      <c r="R50" s="86"/>
      <c r="S50" s="87">
        <v>15</v>
      </c>
      <c r="T50" s="86"/>
      <c r="U50" s="87">
        <v>30</v>
      </c>
      <c r="V50" s="86"/>
      <c r="W50" s="87">
        <v>60</v>
      </c>
      <c r="X50" s="86"/>
      <c r="Y50" s="87">
        <v>30</v>
      </c>
    </row>
    <row r="51" spans="1:25" s="85" customFormat="1" hidden="1" x14ac:dyDescent="0.2">
      <c r="A51" s="85" t="s">
        <v>17</v>
      </c>
      <c r="B51" s="86"/>
      <c r="C51" s="87">
        <v>30</v>
      </c>
      <c r="D51" s="86"/>
      <c r="E51" s="87">
        <v>30</v>
      </c>
      <c r="F51" s="86"/>
      <c r="G51" s="87"/>
      <c r="H51" s="86"/>
      <c r="I51" s="87"/>
      <c r="J51" s="86"/>
      <c r="K51" s="87">
        <v>5</v>
      </c>
      <c r="L51" s="86"/>
      <c r="M51" s="87">
        <v>30</v>
      </c>
      <c r="N51" s="86"/>
      <c r="O51" s="87">
        <v>30</v>
      </c>
      <c r="P51" s="86"/>
      <c r="Q51" s="87"/>
      <c r="R51" s="86"/>
      <c r="S51" s="87">
        <v>30</v>
      </c>
      <c r="T51" s="86"/>
      <c r="U51" s="87">
        <v>15</v>
      </c>
      <c r="V51" s="86"/>
      <c r="W51" s="87">
        <v>30</v>
      </c>
      <c r="X51" s="86"/>
      <c r="Y51" s="87">
        <v>210</v>
      </c>
    </row>
    <row r="52" spans="1:25" s="85" customFormat="1" hidden="1" x14ac:dyDescent="0.2">
      <c r="A52" s="85" t="s">
        <v>17</v>
      </c>
      <c r="B52" s="86"/>
      <c r="C52" s="87">
        <v>30</v>
      </c>
      <c r="D52" s="86"/>
      <c r="E52" s="87"/>
      <c r="F52" s="86"/>
      <c r="G52" s="87"/>
      <c r="H52" s="86"/>
      <c r="I52" s="87"/>
      <c r="J52" s="86"/>
      <c r="K52" s="87">
        <v>30</v>
      </c>
      <c r="L52" s="86"/>
      <c r="M52" s="87">
        <v>70</v>
      </c>
      <c r="N52" s="86"/>
      <c r="O52" s="87">
        <v>30</v>
      </c>
      <c r="P52" s="86"/>
      <c r="Q52" s="87"/>
      <c r="R52" s="86"/>
      <c r="S52" s="87">
        <v>90</v>
      </c>
      <c r="T52" s="86"/>
      <c r="U52" s="87">
        <v>30</v>
      </c>
      <c r="V52" s="86"/>
      <c r="W52" s="87">
        <v>30</v>
      </c>
      <c r="X52" s="86"/>
      <c r="Y52" s="87">
        <v>30</v>
      </c>
    </row>
    <row r="53" spans="1:25" s="85" customFormat="1" hidden="1" x14ac:dyDescent="0.2">
      <c r="A53" s="85" t="s">
        <v>17</v>
      </c>
      <c r="B53" s="86"/>
      <c r="C53" s="87">
        <v>90</v>
      </c>
      <c r="D53" s="86"/>
      <c r="E53" s="87"/>
      <c r="F53" s="86"/>
      <c r="G53" s="87"/>
      <c r="H53" s="86"/>
      <c r="I53" s="87"/>
      <c r="J53" s="86"/>
      <c r="K53" s="87">
        <v>35</v>
      </c>
      <c r="L53" s="86"/>
      <c r="M53" s="87">
        <v>30</v>
      </c>
      <c r="N53" s="86"/>
      <c r="O53" s="87"/>
      <c r="P53" s="86"/>
      <c r="Q53" s="87"/>
      <c r="R53" s="86"/>
      <c r="S53" s="87">
        <v>30</v>
      </c>
      <c r="T53" s="86"/>
      <c r="U53" s="87">
        <v>90</v>
      </c>
      <c r="V53" s="86"/>
      <c r="W53" s="87">
        <v>140</v>
      </c>
      <c r="X53" s="86"/>
      <c r="Y53" s="87">
        <v>30</v>
      </c>
    </row>
    <row r="54" spans="1:25" s="85" customFormat="1" hidden="1" x14ac:dyDescent="0.2">
      <c r="A54" s="85" t="s">
        <v>17</v>
      </c>
      <c r="B54" s="86"/>
      <c r="C54" s="87">
        <v>30</v>
      </c>
      <c r="D54" s="86"/>
      <c r="E54" s="87"/>
      <c r="F54" s="86"/>
      <c r="G54" s="87"/>
      <c r="H54" s="86"/>
      <c r="I54" s="87"/>
      <c r="J54" s="86"/>
      <c r="K54" s="87">
        <v>30</v>
      </c>
      <c r="L54" s="86"/>
      <c r="M54" s="87">
        <v>30</v>
      </c>
      <c r="N54" s="86"/>
      <c r="O54" s="87"/>
      <c r="P54" s="86"/>
      <c r="Q54" s="87"/>
      <c r="R54" s="86"/>
      <c r="S54" s="87">
        <v>30</v>
      </c>
      <c r="T54" s="86"/>
      <c r="U54" s="87">
        <v>30</v>
      </c>
      <c r="V54" s="86"/>
      <c r="W54" s="87">
        <v>30</v>
      </c>
      <c r="X54" s="86"/>
      <c r="Y54" s="87">
        <v>30</v>
      </c>
    </row>
    <row r="55" spans="1:25" s="85" customFormat="1" hidden="1" x14ac:dyDescent="0.2">
      <c r="A55" s="85" t="s">
        <v>17</v>
      </c>
      <c r="B55" s="86"/>
      <c r="C55" s="87">
        <v>30</v>
      </c>
      <c r="D55" s="86"/>
      <c r="E55" s="87"/>
      <c r="F55" s="86"/>
      <c r="G55" s="87"/>
      <c r="H55" s="86"/>
      <c r="I55" s="87"/>
      <c r="J55" s="86"/>
      <c r="K55" s="87">
        <v>30</v>
      </c>
      <c r="L55" s="86"/>
      <c r="M55" s="87"/>
      <c r="N55" s="86"/>
      <c r="O55" s="87"/>
      <c r="P55" s="86"/>
      <c r="Q55" s="87"/>
      <c r="R55" s="86"/>
      <c r="S55" s="87"/>
      <c r="T55" s="86"/>
      <c r="U55" s="87"/>
      <c r="V55" s="86"/>
      <c r="W55" s="87">
        <v>15</v>
      </c>
      <c r="X55" s="86"/>
      <c r="Y55" s="87">
        <v>30</v>
      </c>
    </row>
    <row r="56" spans="1:25" s="85" customFormat="1" hidden="1" x14ac:dyDescent="0.2">
      <c r="A56" s="85" t="s">
        <v>17</v>
      </c>
      <c r="B56" s="86"/>
      <c r="C56" s="87">
        <v>30</v>
      </c>
      <c r="D56" s="86"/>
      <c r="E56" s="87"/>
      <c r="F56" s="86"/>
      <c r="G56" s="87"/>
      <c r="H56" s="86"/>
      <c r="I56" s="87"/>
      <c r="J56" s="86"/>
      <c r="K56" s="87">
        <v>10</v>
      </c>
      <c r="L56" s="86"/>
      <c r="M56" s="87"/>
      <c r="N56" s="86"/>
      <c r="O56" s="87"/>
      <c r="P56" s="86"/>
      <c r="Q56" s="87"/>
      <c r="R56" s="86"/>
      <c r="S56" s="87"/>
      <c r="T56" s="86"/>
      <c r="U56" s="87"/>
      <c r="V56" s="86"/>
      <c r="W56" s="87"/>
      <c r="X56" s="86"/>
      <c r="Y56" s="87">
        <v>30</v>
      </c>
    </row>
    <row r="57" spans="1:25" s="85" customFormat="1" hidden="1" x14ac:dyDescent="0.2">
      <c r="A57" s="85" t="s">
        <v>17</v>
      </c>
      <c r="B57" s="86"/>
      <c r="C57" s="87">
        <v>15</v>
      </c>
      <c r="D57" s="86"/>
      <c r="E57" s="87"/>
      <c r="F57" s="86"/>
      <c r="G57" s="87"/>
      <c r="H57" s="86"/>
      <c r="I57" s="87"/>
      <c r="J57" s="86"/>
      <c r="K57" s="87">
        <v>30</v>
      </c>
      <c r="L57" s="86"/>
      <c r="M57" s="87"/>
      <c r="N57" s="86"/>
      <c r="O57" s="87"/>
      <c r="P57" s="86"/>
      <c r="Q57" s="87"/>
      <c r="R57" s="86"/>
      <c r="S57" s="87"/>
      <c r="T57" s="86"/>
      <c r="U57" s="87"/>
      <c r="V57" s="86"/>
      <c r="W57" s="87"/>
      <c r="X57" s="86"/>
      <c r="Y57" s="87">
        <v>15</v>
      </c>
    </row>
    <row r="58" spans="1:25" s="85" customFormat="1" hidden="1" x14ac:dyDescent="0.2">
      <c r="A58" s="85" t="s">
        <v>17</v>
      </c>
      <c r="B58" s="86"/>
      <c r="C58" s="87">
        <v>30</v>
      </c>
      <c r="D58" s="86"/>
      <c r="E58" s="87"/>
      <c r="F58" s="86"/>
      <c r="G58" s="87"/>
      <c r="H58" s="86"/>
      <c r="I58" s="87"/>
      <c r="J58" s="86"/>
      <c r="K58" s="87">
        <v>30</v>
      </c>
      <c r="L58" s="86"/>
      <c r="M58" s="87"/>
      <c r="N58" s="86"/>
      <c r="O58" s="87"/>
      <c r="P58" s="86"/>
      <c r="Q58" s="87"/>
      <c r="R58" s="86"/>
      <c r="S58" s="87"/>
      <c r="T58" s="86"/>
      <c r="U58" s="87"/>
      <c r="V58" s="86"/>
      <c r="W58" s="87"/>
      <c r="X58" s="86"/>
      <c r="Y58" s="87">
        <v>30</v>
      </c>
    </row>
    <row r="59" spans="1:25" s="85" customFormat="1" hidden="1" x14ac:dyDescent="0.2">
      <c r="A59" s="85" t="s">
        <v>17</v>
      </c>
      <c r="B59" s="86"/>
      <c r="C59" s="87"/>
      <c r="D59" s="86"/>
      <c r="E59" s="87"/>
      <c r="F59" s="86"/>
      <c r="G59" s="87"/>
      <c r="H59" s="86"/>
      <c r="I59" s="87"/>
      <c r="J59" s="86"/>
      <c r="K59" s="87">
        <v>30</v>
      </c>
      <c r="L59" s="86"/>
      <c r="M59" s="87"/>
      <c r="N59" s="86"/>
      <c r="O59" s="87"/>
      <c r="P59" s="86"/>
      <c r="Q59" s="87"/>
      <c r="R59" s="86"/>
      <c r="S59" s="87"/>
      <c r="T59" s="86"/>
      <c r="U59" s="87"/>
      <c r="V59" s="86"/>
      <c r="W59" s="87"/>
      <c r="X59" s="86"/>
      <c r="Y59" s="87">
        <v>30</v>
      </c>
    </row>
    <row r="60" spans="1:25" s="85" customFormat="1" hidden="1" x14ac:dyDescent="0.2">
      <c r="A60" s="85" t="s">
        <v>17</v>
      </c>
      <c r="B60" s="86"/>
      <c r="C60" s="87"/>
      <c r="D60" s="86"/>
      <c r="E60" s="87"/>
      <c r="F60" s="86"/>
      <c r="G60" s="87"/>
      <c r="H60" s="86"/>
      <c r="I60" s="87"/>
      <c r="J60" s="86"/>
      <c r="K60" s="87">
        <v>30</v>
      </c>
      <c r="L60" s="86"/>
      <c r="M60" s="87"/>
      <c r="N60" s="86"/>
      <c r="O60" s="87"/>
      <c r="P60" s="86"/>
      <c r="Q60" s="87"/>
      <c r="R60" s="86"/>
      <c r="S60" s="87"/>
      <c r="T60" s="86"/>
      <c r="U60" s="87"/>
      <c r="V60" s="86"/>
      <c r="W60" s="87"/>
      <c r="X60" s="86"/>
      <c r="Y60" s="87">
        <v>30</v>
      </c>
    </row>
    <row r="61" spans="1:25" s="85" customFormat="1" hidden="1" x14ac:dyDescent="0.2">
      <c r="A61" s="85" t="s">
        <v>17</v>
      </c>
      <c r="B61" s="86"/>
      <c r="C61" s="87"/>
      <c r="D61" s="86"/>
      <c r="E61" s="87"/>
      <c r="F61" s="86"/>
      <c r="G61" s="87"/>
      <c r="H61" s="86"/>
      <c r="I61" s="87"/>
      <c r="J61" s="86"/>
      <c r="K61" s="87">
        <v>35</v>
      </c>
      <c r="L61" s="86"/>
      <c r="M61" s="87"/>
      <c r="N61" s="86"/>
      <c r="O61" s="87"/>
      <c r="P61" s="86"/>
      <c r="Q61" s="87"/>
      <c r="R61" s="86"/>
      <c r="S61" s="87"/>
      <c r="T61" s="86"/>
      <c r="U61" s="87"/>
      <c r="V61" s="86"/>
      <c r="W61" s="87"/>
      <c r="X61" s="86"/>
      <c r="Y61" s="87">
        <v>30</v>
      </c>
    </row>
    <row r="62" spans="1:25" s="85" customFormat="1" hidden="1" x14ac:dyDescent="0.2">
      <c r="A62" s="85" t="s">
        <v>17</v>
      </c>
      <c r="B62" s="86"/>
      <c r="C62" s="87"/>
      <c r="D62" s="86"/>
      <c r="E62" s="87"/>
      <c r="F62" s="86"/>
      <c r="G62" s="87"/>
      <c r="H62" s="86"/>
      <c r="I62" s="87"/>
      <c r="J62" s="86"/>
      <c r="K62" s="87">
        <v>30</v>
      </c>
      <c r="L62" s="86"/>
      <c r="M62" s="87"/>
      <c r="N62" s="86"/>
      <c r="O62" s="87"/>
      <c r="P62" s="86"/>
      <c r="Q62" s="87"/>
      <c r="R62" s="86"/>
      <c r="S62" s="87"/>
      <c r="T62" s="86"/>
      <c r="U62" s="87"/>
      <c r="V62" s="86"/>
      <c r="W62" s="87"/>
      <c r="X62" s="86"/>
      <c r="Y62" s="87"/>
    </row>
    <row r="63" spans="1:25" s="85" customFormat="1" hidden="1" x14ac:dyDescent="0.2">
      <c r="A63" s="85" t="s">
        <v>17</v>
      </c>
      <c r="B63" s="86"/>
      <c r="C63" s="87"/>
      <c r="D63" s="86"/>
      <c r="E63" s="87"/>
      <c r="F63" s="86"/>
      <c r="G63" s="87"/>
      <c r="H63" s="86"/>
      <c r="I63" s="87"/>
      <c r="J63" s="86"/>
      <c r="K63" s="87">
        <v>180</v>
      </c>
      <c r="L63" s="86"/>
      <c r="M63" s="87"/>
      <c r="N63" s="86"/>
      <c r="O63" s="87"/>
      <c r="P63" s="86"/>
      <c r="Q63" s="87"/>
      <c r="R63" s="86"/>
      <c r="S63" s="87"/>
      <c r="T63" s="86"/>
      <c r="U63" s="87"/>
      <c r="V63" s="86"/>
      <c r="W63" s="87"/>
      <c r="X63" s="86"/>
      <c r="Y63" s="87"/>
    </row>
    <row r="64" spans="1:25" s="85" customFormat="1" hidden="1" x14ac:dyDescent="0.2">
      <c r="A64" s="85" t="s">
        <v>17</v>
      </c>
      <c r="B64" s="86"/>
      <c r="C64" s="87"/>
      <c r="D64" s="86"/>
      <c r="E64" s="87"/>
      <c r="F64" s="86"/>
      <c r="G64" s="87"/>
      <c r="H64" s="86"/>
      <c r="I64" s="87"/>
      <c r="J64" s="86"/>
      <c r="K64" s="87">
        <v>30</v>
      </c>
      <c r="L64" s="86"/>
      <c r="M64" s="87"/>
      <c r="N64" s="86"/>
      <c r="O64" s="87"/>
      <c r="P64" s="86"/>
      <c r="Q64" s="87"/>
      <c r="R64" s="86"/>
      <c r="S64" s="87"/>
      <c r="T64" s="86"/>
      <c r="U64" s="87"/>
      <c r="V64" s="86"/>
      <c r="W64" s="87"/>
      <c r="X64" s="86"/>
      <c r="Y64" s="87"/>
    </row>
    <row r="65" spans="1:25" s="85" customFormat="1" hidden="1" x14ac:dyDescent="0.2">
      <c r="A65" s="85" t="s">
        <v>17</v>
      </c>
      <c r="B65" s="86"/>
      <c r="C65" s="87"/>
      <c r="D65" s="86"/>
      <c r="E65" s="87"/>
      <c r="F65" s="86"/>
      <c r="G65" s="87"/>
      <c r="H65" s="86"/>
      <c r="I65" s="87"/>
      <c r="J65" s="86"/>
      <c r="K65" s="87">
        <v>150</v>
      </c>
      <c r="L65" s="86"/>
      <c r="M65" s="87"/>
      <c r="N65" s="86"/>
      <c r="O65" s="87"/>
      <c r="P65" s="86"/>
      <c r="Q65" s="87"/>
      <c r="R65" s="86"/>
      <c r="S65" s="87"/>
      <c r="T65" s="86"/>
      <c r="U65" s="87"/>
      <c r="V65" s="86"/>
      <c r="W65" s="87"/>
      <c r="X65" s="86"/>
      <c r="Y65" s="87"/>
    </row>
    <row r="66" spans="1:25" s="85" customFormat="1" hidden="1" x14ac:dyDescent="0.2">
      <c r="A66" s="85" t="s">
        <v>37</v>
      </c>
      <c r="B66" s="86"/>
      <c r="C66" s="87"/>
      <c r="D66" s="86"/>
      <c r="E66" s="87"/>
      <c r="F66" s="86"/>
      <c r="G66" s="87"/>
      <c r="H66" s="86"/>
      <c r="I66" s="87"/>
      <c r="J66" s="86"/>
      <c r="K66" s="87"/>
      <c r="L66" s="86"/>
      <c r="M66" s="87"/>
      <c r="N66" s="86"/>
      <c r="O66" s="87"/>
      <c r="P66" s="86"/>
      <c r="Q66" s="87"/>
      <c r="R66" s="86"/>
      <c r="S66" s="87"/>
      <c r="T66" s="86"/>
      <c r="U66" s="87"/>
      <c r="V66" s="86"/>
      <c r="W66" s="87"/>
      <c r="X66" s="86"/>
      <c r="Y66" s="87"/>
    </row>
    <row r="67" spans="1:25" s="85" customFormat="1" hidden="1" x14ac:dyDescent="0.2">
      <c r="A67" s="85" t="s">
        <v>29</v>
      </c>
      <c r="B67" s="86"/>
      <c r="C67" s="87"/>
      <c r="D67" s="86"/>
      <c r="E67" s="87"/>
      <c r="F67" s="86"/>
      <c r="G67" s="87"/>
      <c r="H67" s="86"/>
      <c r="I67" s="87"/>
      <c r="J67" s="86"/>
      <c r="K67" s="87">
        <v>45</v>
      </c>
      <c r="L67" s="86"/>
      <c r="M67" s="87">
        <v>247.2</v>
      </c>
      <c r="N67" s="86"/>
      <c r="O67" s="87"/>
      <c r="P67" s="86"/>
      <c r="Q67" s="87"/>
      <c r="R67" s="86">
        <v>20</v>
      </c>
      <c r="S67" s="87"/>
      <c r="T67" s="86"/>
      <c r="U67" s="87"/>
      <c r="V67" s="86"/>
      <c r="W67" s="87"/>
      <c r="X67" s="86"/>
      <c r="Y67" s="87">
        <v>73</v>
      </c>
    </row>
    <row r="68" spans="1:25" s="85" customFormat="1" hidden="1" x14ac:dyDescent="0.2">
      <c r="A68" s="85" t="s">
        <v>29</v>
      </c>
      <c r="B68" s="86"/>
      <c r="C68" s="87"/>
      <c r="D68" s="86"/>
      <c r="E68" s="87"/>
      <c r="F68" s="86"/>
      <c r="G68" s="87"/>
      <c r="H68" s="86"/>
      <c r="I68" s="87"/>
      <c r="J68" s="86"/>
      <c r="K68" s="87"/>
      <c r="L68" s="86"/>
      <c r="M68" s="87"/>
      <c r="N68" s="86"/>
      <c r="O68" s="87"/>
      <c r="P68" s="86"/>
      <c r="Q68" s="87"/>
      <c r="R68" s="86"/>
      <c r="S68" s="87"/>
      <c r="T68" s="86"/>
      <c r="U68" s="87"/>
      <c r="V68" s="86"/>
      <c r="W68" s="87"/>
      <c r="X68" s="86"/>
      <c r="Y68" s="87"/>
    </row>
    <row r="69" spans="1:25" s="85" customFormat="1" hidden="1" x14ac:dyDescent="0.2">
      <c r="A69" s="85" t="s">
        <v>29</v>
      </c>
      <c r="B69" s="86"/>
      <c r="C69" s="87"/>
      <c r="D69" s="86"/>
      <c r="E69" s="87"/>
      <c r="F69" s="86"/>
      <c r="G69" s="87"/>
      <c r="H69" s="86"/>
      <c r="I69" s="87"/>
      <c r="J69" s="86"/>
      <c r="K69" s="87"/>
      <c r="L69" s="86"/>
      <c r="M69" s="87"/>
      <c r="N69" s="86"/>
      <c r="O69" s="87"/>
      <c r="P69" s="86"/>
      <c r="Q69" s="87"/>
      <c r="R69" s="86"/>
      <c r="S69" s="87"/>
      <c r="T69" s="86"/>
      <c r="U69" s="87"/>
      <c r="V69" s="86"/>
      <c r="W69" s="87"/>
      <c r="X69" s="86"/>
      <c r="Y69" s="87"/>
    </row>
    <row r="70" spans="1:25" s="85" customFormat="1" hidden="1" x14ac:dyDescent="0.2">
      <c r="A70" s="85" t="s">
        <v>29</v>
      </c>
      <c r="B70" s="86"/>
      <c r="C70" s="87"/>
      <c r="D70" s="86"/>
      <c r="E70" s="87"/>
      <c r="F70" s="86"/>
      <c r="G70" s="87"/>
      <c r="H70" s="86"/>
      <c r="I70" s="87"/>
      <c r="J70" s="86"/>
      <c r="K70" s="87"/>
      <c r="L70" s="86"/>
      <c r="M70" s="87"/>
      <c r="N70" s="86"/>
      <c r="O70" s="87"/>
      <c r="P70" s="86"/>
      <c r="Q70" s="87"/>
      <c r="R70" s="86"/>
      <c r="S70" s="87"/>
      <c r="T70" s="86"/>
      <c r="U70" s="87"/>
      <c r="V70" s="86"/>
      <c r="W70" s="87"/>
      <c r="X70" s="86"/>
      <c r="Y70" s="87"/>
    </row>
    <row r="71" spans="1:25" s="85" customFormat="1" hidden="1" x14ac:dyDescent="0.2">
      <c r="A71" s="85" t="s">
        <v>29</v>
      </c>
      <c r="B71" s="86"/>
      <c r="C71" s="87"/>
      <c r="D71" s="86"/>
      <c r="E71" s="87"/>
      <c r="F71" s="86"/>
      <c r="G71" s="87"/>
      <c r="H71" s="86"/>
      <c r="I71" s="87"/>
      <c r="J71" s="86"/>
      <c r="K71" s="87"/>
      <c r="L71" s="86"/>
      <c r="M71" s="87"/>
      <c r="N71" s="86"/>
      <c r="O71" s="87"/>
      <c r="P71" s="86"/>
      <c r="Q71" s="87"/>
      <c r="R71" s="86"/>
      <c r="S71" s="87"/>
      <c r="T71" s="86"/>
      <c r="U71" s="87"/>
      <c r="V71" s="86"/>
      <c r="W71" s="87"/>
      <c r="X71" s="86"/>
      <c r="Y71" s="87"/>
    </row>
    <row r="72" spans="1:25" s="85" customFormat="1" hidden="1" x14ac:dyDescent="0.2">
      <c r="A72" s="85" t="s">
        <v>29</v>
      </c>
      <c r="B72" s="86"/>
      <c r="C72" s="87"/>
      <c r="D72" s="86"/>
      <c r="E72" s="87"/>
      <c r="F72" s="86"/>
      <c r="G72" s="87"/>
      <c r="H72" s="86"/>
      <c r="I72" s="87"/>
      <c r="J72" s="86"/>
      <c r="K72" s="87"/>
      <c r="L72" s="86"/>
      <c r="M72" s="87"/>
      <c r="N72" s="86"/>
      <c r="O72" s="87"/>
      <c r="P72" s="86"/>
      <c r="Q72" s="87"/>
      <c r="R72" s="86"/>
      <c r="S72" s="87"/>
      <c r="T72" s="86"/>
      <c r="U72" s="87"/>
      <c r="V72" s="86"/>
      <c r="W72" s="87"/>
      <c r="X72" s="86"/>
      <c r="Y72" s="87"/>
    </row>
    <row r="73" spans="1:25" s="85" customFormat="1" hidden="1" x14ac:dyDescent="0.2">
      <c r="A73" s="85" t="s">
        <v>37</v>
      </c>
      <c r="B73" s="86"/>
      <c r="C73" s="87"/>
      <c r="D73" s="86"/>
      <c r="E73" s="87"/>
      <c r="F73" s="86"/>
      <c r="G73" s="87"/>
      <c r="H73" s="86"/>
      <c r="I73" s="87"/>
      <c r="J73" s="86"/>
      <c r="K73" s="87"/>
      <c r="L73" s="86"/>
      <c r="M73" s="87"/>
      <c r="N73" s="86"/>
      <c r="O73" s="87"/>
      <c r="P73" s="86"/>
      <c r="Q73" s="87"/>
      <c r="R73" s="86"/>
      <c r="S73" s="87"/>
      <c r="T73" s="86"/>
      <c r="U73" s="87"/>
      <c r="V73" s="86"/>
      <c r="W73" s="87"/>
      <c r="X73" s="86"/>
      <c r="Y73" s="87"/>
    </row>
    <row r="74" spans="1:25" s="85" customFormat="1" hidden="1" x14ac:dyDescent="0.2">
      <c r="A74" s="85" t="s">
        <v>151</v>
      </c>
      <c r="B74" s="86"/>
      <c r="C74" s="87"/>
      <c r="D74" s="86"/>
      <c r="E74" s="87"/>
      <c r="F74" s="86"/>
      <c r="G74" s="87">
        <v>120</v>
      </c>
      <c r="H74" s="86"/>
      <c r="I74" s="87"/>
      <c r="J74" s="86">
        <v>82.5</v>
      </c>
      <c r="K74" s="87"/>
      <c r="L74" s="86"/>
      <c r="M74" s="87"/>
      <c r="N74" s="86"/>
      <c r="O74" s="87"/>
      <c r="P74" s="86"/>
      <c r="Q74" s="87"/>
      <c r="R74" s="86"/>
      <c r="S74" s="87"/>
      <c r="T74" s="86"/>
      <c r="U74" s="87"/>
      <c r="V74" s="86"/>
      <c r="W74" s="87"/>
      <c r="X74" s="86"/>
      <c r="Y74" s="87"/>
    </row>
    <row r="75" spans="1:25" s="85" customFormat="1" hidden="1" x14ac:dyDescent="0.2">
      <c r="A75" s="85" t="s">
        <v>37</v>
      </c>
      <c r="B75" s="86"/>
      <c r="C75" s="87"/>
      <c r="D75" s="86"/>
      <c r="E75" s="87"/>
      <c r="F75" s="86"/>
      <c r="G75" s="87"/>
      <c r="H75" s="86"/>
      <c r="I75" s="87"/>
      <c r="J75" s="86"/>
      <c r="K75" s="87"/>
      <c r="L75" s="86"/>
      <c r="M75" s="87"/>
      <c r="N75" s="86"/>
      <c r="O75" s="87"/>
      <c r="P75" s="86"/>
      <c r="Q75" s="87"/>
      <c r="R75" s="86"/>
      <c r="S75" s="87"/>
      <c r="T75" s="86"/>
      <c r="U75" s="87"/>
      <c r="V75" s="86"/>
      <c r="W75" s="87"/>
      <c r="X75" s="86"/>
      <c r="Y75" s="87"/>
    </row>
    <row r="76" spans="1:25" s="85" customFormat="1" hidden="1" x14ac:dyDescent="0.2">
      <c r="A76" s="85" t="s">
        <v>35</v>
      </c>
      <c r="B76" s="86"/>
      <c r="C76" s="87"/>
      <c r="D76" s="86"/>
      <c r="E76" s="87"/>
      <c r="F76" s="86"/>
      <c r="G76" s="87"/>
      <c r="H76" s="86"/>
      <c r="I76" s="87"/>
      <c r="J76" s="86"/>
      <c r="K76" s="87"/>
      <c r="L76" s="86"/>
      <c r="M76" s="87"/>
      <c r="N76" s="86"/>
      <c r="O76" s="87"/>
      <c r="P76" s="86"/>
      <c r="Q76" s="87"/>
      <c r="R76" s="86"/>
      <c r="S76" s="87"/>
      <c r="T76" s="86"/>
      <c r="U76" s="87"/>
      <c r="V76" s="86"/>
      <c r="W76" s="87"/>
      <c r="X76" s="86">
        <v>750</v>
      </c>
      <c r="Y76" s="87"/>
    </row>
    <row r="77" spans="1:25" s="85" customFormat="1" hidden="1" x14ac:dyDescent="0.2">
      <c r="A77" s="85" t="s">
        <v>37</v>
      </c>
      <c r="B77" s="86"/>
      <c r="C77" s="87"/>
      <c r="D77" s="86"/>
      <c r="E77" s="87"/>
      <c r="F77" s="86"/>
      <c r="G77" s="87"/>
      <c r="H77" s="86"/>
      <c r="I77" s="87"/>
      <c r="J77" s="86"/>
      <c r="K77" s="87"/>
      <c r="L77" s="86"/>
      <c r="M77" s="87"/>
      <c r="N77" s="86"/>
      <c r="O77" s="87"/>
      <c r="P77" s="86"/>
      <c r="Q77" s="87"/>
      <c r="R77" s="86"/>
      <c r="S77" s="87"/>
      <c r="T77" s="86"/>
      <c r="U77" s="87"/>
      <c r="V77" s="86"/>
      <c r="W77" s="87"/>
      <c r="X77" s="86"/>
      <c r="Y77" s="87"/>
    </row>
    <row r="78" spans="1:25" s="85" customFormat="1" hidden="1" x14ac:dyDescent="0.2">
      <c r="A78" s="85" t="s">
        <v>145</v>
      </c>
      <c r="B78" s="86"/>
      <c r="C78" s="87">
        <v>82</v>
      </c>
      <c r="D78" s="86"/>
      <c r="E78" s="87">
        <v>82</v>
      </c>
      <c r="F78" s="86">
        <v>82</v>
      </c>
      <c r="G78" s="87">
        <v>82</v>
      </c>
      <c r="H78" s="86">
        <v>82</v>
      </c>
      <c r="I78" s="87">
        <v>82</v>
      </c>
      <c r="J78" s="86">
        <v>82</v>
      </c>
      <c r="K78" s="87">
        <v>82</v>
      </c>
      <c r="L78" s="86">
        <v>82</v>
      </c>
      <c r="M78" s="87">
        <v>82</v>
      </c>
      <c r="N78" s="86">
        <v>82</v>
      </c>
      <c r="O78" s="87">
        <v>82</v>
      </c>
      <c r="P78" s="86">
        <v>82</v>
      </c>
      <c r="Q78" s="87"/>
      <c r="R78" s="86">
        <v>82</v>
      </c>
      <c r="S78" s="87"/>
      <c r="T78" s="86">
        <v>82</v>
      </c>
      <c r="U78" s="87">
        <v>82</v>
      </c>
      <c r="V78" s="86"/>
      <c r="W78" s="87">
        <v>82</v>
      </c>
      <c r="X78" s="86">
        <v>82</v>
      </c>
      <c r="Y78" s="87">
        <v>82</v>
      </c>
    </row>
    <row r="79" spans="1:25" s="85" customFormat="1" hidden="1" x14ac:dyDescent="0.2">
      <c r="A79" s="85" t="s">
        <v>145</v>
      </c>
      <c r="B79" s="86"/>
      <c r="C79" s="87">
        <v>82</v>
      </c>
      <c r="D79" s="86"/>
      <c r="E79" s="87">
        <v>82</v>
      </c>
      <c r="F79" s="86"/>
      <c r="G79" s="87">
        <v>82</v>
      </c>
      <c r="H79" s="86"/>
      <c r="I79" s="87"/>
      <c r="J79" s="86">
        <v>82</v>
      </c>
      <c r="K79" s="87">
        <v>82</v>
      </c>
      <c r="L79" s="86">
        <v>82</v>
      </c>
      <c r="M79" s="87"/>
      <c r="N79" s="86">
        <v>82</v>
      </c>
      <c r="O79" s="87"/>
      <c r="P79" s="86"/>
      <c r="Q79" s="87"/>
      <c r="R79" s="86"/>
      <c r="S79" s="87"/>
      <c r="T79" s="86"/>
      <c r="U79" s="87">
        <v>82</v>
      </c>
      <c r="V79" s="86"/>
      <c r="W79" s="87">
        <v>82</v>
      </c>
      <c r="X79" s="86">
        <v>82</v>
      </c>
      <c r="Y79" s="87">
        <v>82</v>
      </c>
    </row>
    <row r="80" spans="1:25" s="85" customFormat="1" hidden="1" x14ac:dyDescent="0.2">
      <c r="A80" s="85" t="s">
        <v>145</v>
      </c>
      <c r="B80" s="86"/>
      <c r="C80" s="87">
        <v>82</v>
      </c>
      <c r="D80" s="86"/>
      <c r="E80" s="87">
        <v>82</v>
      </c>
      <c r="F80" s="86"/>
      <c r="G80" s="87">
        <v>82</v>
      </c>
      <c r="H80" s="86"/>
      <c r="I80" s="87"/>
      <c r="J80" s="86">
        <v>82</v>
      </c>
      <c r="K80" s="87">
        <v>82</v>
      </c>
      <c r="L80" s="86"/>
      <c r="M80" s="87"/>
      <c r="N80" s="86"/>
      <c r="O80" s="87"/>
      <c r="P80" s="86"/>
      <c r="Q80" s="87"/>
      <c r="R80" s="86"/>
      <c r="S80" s="87"/>
      <c r="T80" s="86"/>
      <c r="U80" s="87"/>
      <c r="V80" s="86"/>
      <c r="W80" s="87"/>
      <c r="X80" s="86">
        <v>82</v>
      </c>
      <c r="Y80" s="87">
        <v>82</v>
      </c>
    </row>
    <row r="81" spans="1:25" s="85" customFormat="1" hidden="1" x14ac:dyDescent="0.2">
      <c r="A81" s="85" t="s">
        <v>145</v>
      </c>
      <c r="B81" s="86"/>
      <c r="C81" s="87"/>
      <c r="D81" s="86"/>
      <c r="E81" s="87">
        <v>82</v>
      </c>
      <c r="F81" s="86"/>
      <c r="G81" s="87"/>
      <c r="H81" s="86"/>
      <c r="I81" s="87"/>
      <c r="J81" s="86"/>
      <c r="K81" s="87"/>
      <c r="L81" s="86"/>
      <c r="M81" s="87"/>
      <c r="N81" s="86"/>
      <c r="O81" s="87"/>
      <c r="P81" s="86"/>
      <c r="Q81" s="87"/>
      <c r="R81" s="86"/>
      <c r="S81" s="87"/>
      <c r="T81" s="86"/>
      <c r="U81" s="87"/>
      <c r="V81" s="86"/>
      <c r="W81" s="87"/>
      <c r="X81" s="86">
        <v>82</v>
      </c>
      <c r="Y81" s="87"/>
    </row>
    <row r="82" spans="1:25" s="85" customFormat="1" hidden="1" x14ac:dyDescent="0.2">
      <c r="A82" s="85" t="s">
        <v>145</v>
      </c>
      <c r="B82" s="86"/>
      <c r="C82" s="87"/>
      <c r="D82" s="86"/>
      <c r="E82" s="87"/>
      <c r="F82" s="86"/>
      <c r="G82" s="87"/>
      <c r="H82" s="86"/>
      <c r="I82" s="87"/>
      <c r="J82" s="86"/>
      <c r="K82" s="87"/>
      <c r="L82" s="86"/>
      <c r="M82" s="87"/>
      <c r="N82" s="86"/>
      <c r="O82" s="87"/>
      <c r="P82" s="86"/>
      <c r="Q82" s="87"/>
      <c r="R82" s="86"/>
      <c r="S82" s="87"/>
      <c r="T82" s="86"/>
      <c r="U82" s="87"/>
      <c r="V82" s="86"/>
      <c r="W82" s="87"/>
      <c r="X82" s="86"/>
      <c r="Y82" s="87"/>
    </row>
    <row r="83" spans="1:25" s="85" customFormat="1" hidden="1" x14ac:dyDescent="0.2">
      <c r="A83" s="85" t="s">
        <v>145</v>
      </c>
      <c r="B83" s="86"/>
      <c r="C83" s="87"/>
      <c r="D83" s="86"/>
      <c r="E83" s="87"/>
      <c r="F83" s="86"/>
      <c r="G83" s="87"/>
      <c r="H83" s="86"/>
      <c r="I83" s="87"/>
      <c r="J83" s="86"/>
      <c r="K83" s="87"/>
      <c r="L83" s="86"/>
      <c r="M83" s="87"/>
      <c r="N83" s="86"/>
      <c r="O83" s="87"/>
      <c r="P83" s="86"/>
      <c r="Q83" s="87"/>
      <c r="R83" s="86"/>
      <c r="S83" s="87"/>
      <c r="T83" s="86"/>
      <c r="U83" s="87"/>
      <c r="V83" s="86"/>
      <c r="W83" s="87"/>
      <c r="X83" s="86"/>
      <c r="Y83" s="87"/>
    </row>
    <row r="84" spans="1:25" s="85" customFormat="1" hidden="1" x14ac:dyDescent="0.2">
      <c r="A84" s="85" t="s">
        <v>145</v>
      </c>
      <c r="B84" s="86"/>
      <c r="C84" s="87"/>
      <c r="D84" s="86"/>
      <c r="E84" s="87"/>
      <c r="F84" s="86"/>
      <c r="G84" s="87"/>
      <c r="H84" s="86"/>
      <c r="I84" s="87"/>
      <c r="J84" s="86"/>
      <c r="K84" s="87"/>
      <c r="L84" s="86"/>
      <c r="M84" s="87"/>
      <c r="N84" s="86"/>
      <c r="O84" s="87"/>
      <c r="P84" s="86"/>
      <c r="Q84" s="87"/>
      <c r="R84" s="86"/>
      <c r="S84" s="87"/>
      <c r="T84" s="86"/>
      <c r="U84" s="87"/>
      <c r="V84" s="86"/>
      <c r="W84" s="87"/>
      <c r="X84" s="86"/>
      <c r="Y84" s="87"/>
    </row>
    <row r="85" spans="1:25" s="85" customFormat="1" hidden="1" x14ac:dyDescent="0.2">
      <c r="A85" s="85" t="s">
        <v>145</v>
      </c>
      <c r="B85" s="86"/>
      <c r="C85" s="87"/>
      <c r="D85" s="86"/>
      <c r="E85" s="87"/>
      <c r="F85" s="86"/>
      <c r="G85" s="87"/>
      <c r="H85" s="86"/>
      <c r="I85" s="87"/>
      <c r="J85" s="86"/>
      <c r="K85" s="87"/>
      <c r="L85" s="86"/>
      <c r="M85" s="87"/>
      <c r="N85" s="86"/>
      <c r="O85" s="87"/>
      <c r="P85" s="86"/>
      <c r="Q85" s="87"/>
      <c r="R85" s="86"/>
      <c r="S85" s="87"/>
      <c r="T85" s="86"/>
      <c r="U85" s="87"/>
      <c r="V85" s="86"/>
      <c r="W85" s="87"/>
      <c r="X85" s="86"/>
      <c r="Y85" s="87"/>
    </row>
    <row r="86" spans="1:25" s="85" customFormat="1" hidden="1" x14ac:dyDescent="0.2">
      <c r="A86" s="85" t="s">
        <v>145</v>
      </c>
      <c r="B86" s="86"/>
      <c r="C86" s="87"/>
      <c r="D86" s="86"/>
      <c r="E86" s="87"/>
      <c r="F86" s="86"/>
      <c r="G86" s="87"/>
      <c r="H86" s="86"/>
      <c r="I86" s="87"/>
      <c r="J86" s="86"/>
      <c r="K86" s="87"/>
      <c r="L86" s="86"/>
      <c r="M86" s="87"/>
      <c r="N86" s="86"/>
      <c r="O86" s="87"/>
      <c r="P86" s="86"/>
      <c r="Q86" s="87"/>
      <c r="R86" s="86"/>
      <c r="S86" s="87"/>
      <c r="T86" s="86"/>
      <c r="U86" s="87"/>
      <c r="V86" s="86"/>
      <c r="W86" s="87"/>
      <c r="X86" s="86"/>
      <c r="Y86" s="87"/>
    </row>
    <row r="87" spans="1:25" s="85" customFormat="1" hidden="1" x14ac:dyDescent="0.2">
      <c r="A87" s="85" t="s">
        <v>145</v>
      </c>
      <c r="B87" s="86"/>
      <c r="C87" s="87"/>
      <c r="D87" s="86"/>
      <c r="E87" s="87"/>
      <c r="F87" s="86"/>
      <c r="G87" s="87"/>
      <c r="H87" s="86"/>
      <c r="I87" s="87"/>
      <c r="J87" s="86"/>
      <c r="K87" s="87"/>
      <c r="L87" s="86"/>
      <c r="M87" s="87"/>
      <c r="N87" s="86"/>
      <c r="O87" s="87"/>
      <c r="P87" s="86"/>
      <c r="Q87" s="87"/>
      <c r="R87" s="86"/>
      <c r="S87" s="87"/>
      <c r="T87" s="86"/>
      <c r="U87" s="87"/>
      <c r="V87" s="86"/>
      <c r="W87" s="87"/>
      <c r="X87" s="86"/>
      <c r="Y87" s="87"/>
    </row>
    <row r="88" spans="1:25" s="85" customFormat="1" hidden="1" x14ac:dyDescent="0.2">
      <c r="A88" s="85" t="s">
        <v>145</v>
      </c>
      <c r="B88" s="86"/>
      <c r="C88" s="87"/>
      <c r="D88" s="86"/>
      <c r="E88" s="87"/>
      <c r="F88" s="86"/>
      <c r="G88" s="87"/>
      <c r="H88" s="86"/>
      <c r="I88" s="87"/>
      <c r="J88" s="86"/>
      <c r="K88" s="87"/>
      <c r="L88" s="86"/>
      <c r="M88" s="87"/>
      <c r="N88" s="86"/>
      <c r="O88" s="87"/>
      <c r="P88" s="86"/>
      <c r="Q88" s="87"/>
      <c r="R88" s="86"/>
      <c r="S88" s="87"/>
      <c r="T88" s="86"/>
      <c r="U88" s="87"/>
      <c r="V88" s="86"/>
      <c r="W88" s="87"/>
      <c r="X88" s="86"/>
      <c r="Y88" s="87"/>
    </row>
    <row r="89" spans="1:25" s="85" customFormat="1" hidden="1" x14ac:dyDescent="0.2">
      <c r="A89" s="85" t="s">
        <v>145</v>
      </c>
      <c r="B89" s="86"/>
      <c r="C89" s="87"/>
      <c r="D89" s="86"/>
      <c r="E89" s="87"/>
      <c r="F89" s="86"/>
      <c r="G89" s="87"/>
      <c r="H89" s="86"/>
      <c r="I89" s="87"/>
      <c r="J89" s="86"/>
      <c r="K89" s="87"/>
      <c r="L89" s="86"/>
      <c r="M89" s="87"/>
      <c r="N89" s="86"/>
      <c r="O89" s="87"/>
      <c r="P89" s="86"/>
      <c r="Q89" s="87"/>
      <c r="R89" s="86"/>
      <c r="S89" s="87"/>
      <c r="T89" s="86"/>
      <c r="U89" s="87"/>
      <c r="V89" s="86"/>
      <c r="W89" s="87"/>
      <c r="X89" s="86"/>
      <c r="Y89" s="87"/>
    </row>
    <row r="90" spans="1:25" s="85" customFormat="1" hidden="1" x14ac:dyDescent="0.2">
      <c r="A90" s="85" t="s">
        <v>145</v>
      </c>
      <c r="B90" s="86"/>
      <c r="C90" s="87"/>
      <c r="D90" s="86"/>
      <c r="E90" s="87"/>
      <c r="F90" s="86"/>
      <c r="G90" s="87"/>
      <c r="H90" s="86"/>
      <c r="I90" s="87"/>
      <c r="J90" s="86"/>
      <c r="K90" s="87"/>
      <c r="L90" s="86"/>
      <c r="M90" s="87"/>
      <c r="N90" s="86"/>
      <c r="O90" s="87"/>
      <c r="P90" s="86"/>
      <c r="Q90" s="87"/>
      <c r="R90" s="86"/>
      <c r="S90" s="87"/>
      <c r="T90" s="86"/>
      <c r="U90" s="87"/>
      <c r="V90" s="86"/>
      <c r="W90" s="87"/>
      <c r="X90" s="86"/>
      <c r="Y90" s="87"/>
    </row>
    <row r="91" spans="1:25" s="85" customFormat="1" hidden="1" x14ac:dyDescent="0.2">
      <c r="A91" s="85" t="s">
        <v>145</v>
      </c>
      <c r="B91" s="86"/>
      <c r="C91" s="87"/>
      <c r="D91" s="86"/>
      <c r="E91" s="87"/>
      <c r="F91" s="86"/>
      <c r="G91" s="87"/>
      <c r="H91" s="86"/>
      <c r="I91" s="87"/>
      <c r="J91" s="86"/>
      <c r="K91" s="87"/>
      <c r="L91" s="86"/>
      <c r="M91" s="87"/>
      <c r="N91" s="86"/>
      <c r="O91" s="87"/>
      <c r="P91" s="86"/>
      <c r="Q91" s="87"/>
      <c r="R91" s="86"/>
      <c r="S91" s="87"/>
      <c r="T91" s="86"/>
      <c r="U91" s="87"/>
      <c r="V91" s="86"/>
      <c r="W91" s="87"/>
      <c r="X91" s="86"/>
      <c r="Y91" s="87"/>
    </row>
    <row r="92" spans="1:25" s="85" customFormat="1" hidden="1" x14ac:dyDescent="0.2">
      <c r="A92" s="85" t="s">
        <v>145</v>
      </c>
      <c r="B92" s="86"/>
      <c r="C92" s="87"/>
      <c r="D92" s="86"/>
      <c r="E92" s="87"/>
      <c r="F92" s="86"/>
      <c r="G92" s="87"/>
      <c r="H92" s="86"/>
      <c r="I92" s="87"/>
      <c r="J92" s="86"/>
      <c r="K92" s="87"/>
      <c r="L92" s="86"/>
      <c r="M92" s="87"/>
      <c r="N92" s="86"/>
      <c r="O92" s="87"/>
      <c r="P92" s="86"/>
      <c r="Q92" s="87"/>
      <c r="R92" s="86"/>
      <c r="S92" s="87"/>
      <c r="T92" s="86"/>
      <c r="U92" s="87"/>
      <c r="V92" s="86"/>
      <c r="W92" s="87"/>
      <c r="X92" s="86"/>
      <c r="Y92" s="87"/>
    </row>
    <row r="93" spans="1:25" s="85" customFormat="1" hidden="1" x14ac:dyDescent="0.2">
      <c r="A93" s="85" t="s">
        <v>145</v>
      </c>
      <c r="B93" s="86"/>
      <c r="C93" s="87"/>
      <c r="D93" s="86"/>
      <c r="E93" s="87"/>
      <c r="F93" s="86"/>
      <c r="G93" s="87"/>
      <c r="H93" s="86"/>
      <c r="I93" s="87"/>
      <c r="J93" s="86"/>
      <c r="K93" s="87"/>
      <c r="L93" s="86"/>
      <c r="M93" s="87"/>
      <c r="N93" s="86"/>
      <c r="O93" s="87"/>
      <c r="P93" s="86"/>
      <c r="Q93" s="87"/>
      <c r="R93" s="86"/>
      <c r="S93" s="87"/>
      <c r="T93" s="86"/>
      <c r="U93" s="87"/>
      <c r="V93" s="86"/>
      <c r="W93" s="87"/>
      <c r="X93" s="86"/>
      <c r="Y93" s="87"/>
    </row>
    <row r="94" spans="1:25" s="85" customFormat="1" hidden="1" x14ac:dyDescent="0.2">
      <c r="A94" s="85" t="s">
        <v>145</v>
      </c>
      <c r="B94" s="86"/>
      <c r="C94" s="87"/>
      <c r="D94" s="86"/>
      <c r="E94" s="87"/>
      <c r="F94" s="86"/>
      <c r="G94" s="87"/>
      <c r="H94" s="86"/>
      <c r="I94" s="87"/>
      <c r="J94" s="86"/>
      <c r="K94" s="87"/>
      <c r="L94" s="86"/>
      <c r="M94" s="87"/>
      <c r="N94" s="86"/>
      <c r="O94" s="87"/>
      <c r="P94" s="86"/>
      <c r="Q94" s="87"/>
      <c r="R94" s="86"/>
      <c r="S94" s="87"/>
      <c r="T94" s="86"/>
      <c r="U94" s="87"/>
      <c r="V94" s="86"/>
      <c r="W94" s="87"/>
      <c r="X94" s="86"/>
      <c r="Y94" s="87"/>
    </row>
    <row r="95" spans="1:25" s="85" customFormat="1" hidden="1" x14ac:dyDescent="0.2">
      <c r="A95" s="85" t="s">
        <v>145</v>
      </c>
      <c r="B95" s="86"/>
      <c r="C95" s="87"/>
      <c r="D95" s="86"/>
      <c r="E95" s="87"/>
      <c r="F95" s="86"/>
      <c r="G95" s="87"/>
      <c r="H95" s="86"/>
      <c r="I95" s="87"/>
      <c r="J95" s="86"/>
      <c r="K95" s="87"/>
      <c r="L95" s="86"/>
      <c r="M95" s="87"/>
      <c r="N95" s="86"/>
      <c r="O95" s="87"/>
      <c r="P95" s="86"/>
      <c r="Q95" s="87"/>
      <c r="R95" s="86"/>
      <c r="S95" s="87"/>
      <c r="T95" s="86"/>
      <c r="U95" s="87"/>
      <c r="V95" s="86"/>
      <c r="W95" s="87"/>
      <c r="X95" s="86"/>
      <c r="Y95" s="87"/>
    </row>
    <row r="96" spans="1:25" s="85" customFormat="1" hidden="1" x14ac:dyDescent="0.2">
      <c r="A96" s="85" t="s">
        <v>145</v>
      </c>
      <c r="B96" s="86"/>
      <c r="C96" s="87"/>
      <c r="D96" s="86"/>
      <c r="E96" s="87"/>
      <c r="F96" s="86"/>
      <c r="G96" s="87"/>
      <c r="H96" s="86"/>
      <c r="I96" s="87"/>
      <c r="J96" s="86"/>
      <c r="K96" s="87"/>
      <c r="L96" s="86"/>
      <c r="M96" s="87"/>
      <c r="N96" s="86"/>
      <c r="O96" s="87"/>
      <c r="P96" s="86"/>
      <c r="Q96" s="87"/>
      <c r="R96" s="86"/>
      <c r="S96" s="87"/>
      <c r="T96" s="86"/>
      <c r="U96" s="87"/>
      <c r="V96" s="86"/>
      <c r="W96" s="87"/>
      <c r="X96" s="86"/>
      <c r="Y96" s="87"/>
    </row>
    <row r="97" spans="1:25" s="85" customFormat="1" hidden="1" x14ac:dyDescent="0.2">
      <c r="A97" s="85" t="s">
        <v>145</v>
      </c>
      <c r="B97" s="86"/>
      <c r="C97" s="87"/>
      <c r="D97" s="86"/>
      <c r="E97" s="87"/>
      <c r="F97" s="86"/>
      <c r="G97" s="87"/>
      <c r="H97" s="86"/>
      <c r="I97" s="87"/>
      <c r="J97" s="86"/>
      <c r="K97" s="87"/>
      <c r="L97" s="86"/>
      <c r="M97" s="87"/>
      <c r="N97" s="86"/>
      <c r="O97" s="87"/>
      <c r="P97" s="86"/>
      <c r="Q97" s="87"/>
      <c r="R97" s="86"/>
      <c r="S97" s="87"/>
      <c r="T97" s="86"/>
      <c r="U97" s="87"/>
      <c r="V97" s="86"/>
      <c r="W97" s="87"/>
      <c r="X97" s="86"/>
      <c r="Y97" s="87"/>
    </row>
    <row r="98" spans="1:25" s="85" customFormat="1" hidden="1" x14ac:dyDescent="0.2">
      <c r="A98" s="85" t="s">
        <v>37</v>
      </c>
      <c r="B98" s="86"/>
      <c r="C98" s="87"/>
      <c r="D98" s="86"/>
      <c r="E98" s="87"/>
      <c r="F98" s="86"/>
      <c r="G98" s="87"/>
      <c r="H98" s="86"/>
      <c r="I98" s="87"/>
      <c r="J98" s="86"/>
      <c r="K98" s="87"/>
      <c r="L98" s="86"/>
      <c r="M98" s="87"/>
      <c r="N98" s="86"/>
      <c r="O98" s="87"/>
      <c r="P98" s="86"/>
      <c r="Q98" s="87"/>
      <c r="R98" s="86"/>
      <c r="S98" s="87"/>
      <c r="T98" s="86"/>
      <c r="U98" s="87"/>
      <c r="V98" s="86"/>
      <c r="W98" s="87"/>
      <c r="X98" s="86"/>
      <c r="Y98" s="87"/>
    </row>
    <row r="99" spans="1:25" s="85" customFormat="1" hidden="1" x14ac:dyDescent="0.2">
      <c r="A99" s="85" t="s">
        <v>32</v>
      </c>
      <c r="B99" s="86"/>
      <c r="C99" s="87">
        <v>175</v>
      </c>
      <c r="D99" s="86"/>
      <c r="E99" s="87"/>
      <c r="F99" s="86"/>
      <c r="G99" s="87"/>
      <c r="H99" s="86"/>
      <c r="I99" s="87"/>
      <c r="J99" s="86"/>
      <c r="K99" s="87"/>
      <c r="L99" s="86"/>
      <c r="M99" s="87"/>
      <c r="N99" s="86"/>
      <c r="O99" s="87"/>
      <c r="P99" s="86"/>
      <c r="Q99" s="87"/>
      <c r="R99" s="86"/>
      <c r="S99" s="87"/>
      <c r="T99" s="86"/>
      <c r="U99" s="87"/>
      <c r="V99" s="86"/>
      <c r="W99" s="87"/>
      <c r="X99" s="86"/>
      <c r="Y99" s="87"/>
    </row>
    <row r="100" spans="1:25" s="85" customFormat="1" hidden="1" x14ac:dyDescent="0.2">
      <c r="A100" s="85" t="s">
        <v>32</v>
      </c>
      <c r="B100" s="86"/>
      <c r="C100" s="87"/>
      <c r="D100" s="86"/>
      <c r="E100" s="87"/>
      <c r="F100" s="86"/>
      <c r="G100" s="87"/>
      <c r="H100" s="86"/>
      <c r="I100" s="87"/>
      <c r="J100" s="86"/>
      <c r="K100" s="87"/>
      <c r="L100" s="86"/>
      <c r="M100" s="87"/>
      <c r="N100" s="86"/>
      <c r="O100" s="87"/>
      <c r="P100" s="86"/>
      <c r="Q100" s="87"/>
      <c r="R100" s="86"/>
      <c r="S100" s="87"/>
      <c r="T100" s="86"/>
      <c r="U100" s="87"/>
      <c r="V100" s="86"/>
      <c r="W100" s="87"/>
      <c r="X100" s="86"/>
      <c r="Y100" s="87"/>
    </row>
    <row r="101" spans="1:25" s="85" customFormat="1" hidden="1" x14ac:dyDescent="0.2">
      <c r="A101" s="85" t="s">
        <v>32</v>
      </c>
      <c r="B101" s="86"/>
      <c r="C101" s="87"/>
      <c r="D101" s="86"/>
      <c r="E101" s="87"/>
      <c r="F101" s="86"/>
      <c r="G101" s="87"/>
      <c r="H101" s="86"/>
      <c r="I101" s="87"/>
      <c r="J101" s="86"/>
      <c r="K101" s="87"/>
      <c r="L101" s="86"/>
      <c r="M101" s="87"/>
      <c r="N101" s="86"/>
      <c r="O101" s="87"/>
      <c r="P101" s="86"/>
      <c r="Q101" s="87"/>
      <c r="R101" s="86"/>
      <c r="S101" s="87"/>
      <c r="T101" s="86"/>
      <c r="U101" s="87"/>
      <c r="V101" s="86"/>
      <c r="W101" s="87"/>
      <c r="X101" s="86"/>
      <c r="Y101" s="87"/>
    </row>
    <row r="102" spans="1:25" s="85" customFormat="1" hidden="1" x14ac:dyDescent="0.2">
      <c r="A102" s="85" t="s">
        <v>32</v>
      </c>
      <c r="B102" s="86"/>
      <c r="C102" s="87"/>
      <c r="D102" s="86"/>
      <c r="E102" s="87"/>
      <c r="F102" s="86"/>
      <c r="G102" s="87"/>
      <c r="H102" s="86"/>
      <c r="I102" s="87"/>
      <c r="J102" s="86"/>
      <c r="K102" s="87"/>
      <c r="L102" s="86"/>
      <c r="M102" s="87"/>
      <c r="N102" s="86"/>
      <c r="O102" s="87"/>
      <c r="P102" s="86"/>
      <c r="Q102" s="87"/>
      <c r="R102" s="86"/>
      <c r="S102" s="87"/>
      <c r="T102" s="86"/>
      <c r="U102" s="87"/>
      <c r="V102" s="86"/>
      <c r="W102" s="87"/>
      <c r="X102" s="86"/>
      <c r="Y102" s="87"/>
    </row>
    <row r="103" spans="1:25" s="85" customFormat="1" hidden="1" x14ac:dyDescent="0.2">
      <c r="A103" s="85" t="s">
        <v>32</v>
      </c>
      <c r="B103" s="86"/>
      <c r="C103" s="87"/>
      <c r="D103" s="86"/>
      <c r="E103" s="87"/>
      <c r="F103" s="86"/>
      <c r="G103" s="87"/>
      <c r="H103" s="86"/>
      <c r="I103" s="87"/>
      <c r="J103" s="86"/>
      <c r="K103" s="87"/>
      <c r="L103" s="86"/>
      <c r="M103" s="87"/>
      <c r="N103" s="86"/>
      <c r="O103" s="87"/>
      <c r="P103" s="86"/>
      <c r="Q103" s="87"/>
      <c r="R103" s="86"/>
      <c r="S103" s="87"/>
      <c r="T103" s="86"/>
      <c r="U103" s="87"/>
      <c r="V103" s="86"/>
      <c r="W103" s="87"/>
      <c r="X103" s="86"/>
      <c r="Y103" s="87"/>
    </row>
    <row r="104" spans="1:25" s="85" customFormat="1" hidden="1" x14ac:dyDescent="0.2">
      <c r="A104" s="85" t="s">
        <v>32</v>
      </c>
      <c r="B104" s="86"/>
      <c r="C104" s="87"/>
      <c r="D104" s="86"/>
      <c r="E104" s="87"/>
      <c r="F104" s="86"/>
      <c r="G104" s="87"/>
      <c r="H104" s="86"/>
      <c r="I104" s="87"/>
      <c r="J104" s="86"/>
      <c r="K104" s="87"/>
      <c r="L104" s="86"/>
      <c r="M104" s="87"/>
      <c r="N104" s="86"/>
      <c r="O104" s="87"/>
      <c r="P104" s="86"/>
      <c r="Q104" s="87"/>
      <c r="R104" s="86"/>
      <c r="S104" s="87"/>
      <c r="T104" s="86"/>
      <c r="U104" s="87"/>
      <c r="V104" s="86"/>
      <c r="W104" s="87"/>
      <c r="X104" s="86"/>
      <c r="Y104" s="87"/>
    </row>
    <row r="105" spans="1:25" s="85" customFormat="1" hidden="1" x14ac:dyDescent="0.2">
      <c r="A105" s="85" t="s">
        <v>32</v>
      </c>
      <c r="B105" s="86"/>
      <c r="C105" s="87"/>
      <c r="D105" s="86"/>
      <c r="E105" s="87"/>
      <c r="F105" s="86"/>
      <c r="G105" s="87"/>
      <c r="H105" s="86"/>
      <c r="I105" s="87"/>
      <c r="J105" s="86"/>
      <c r="K105" s="87"/>
      <c r="L105" s="86"/>
      <c r="M105" s="87"/>
      <c r="N105" s="86"/>
      <c r="O105" s="87"/>
      <c r="P105" s="86"/>
      <c r="Q105" s="87"/>
      <c r="R105" s="86"/>
      <c r="S105" s="87"/>
      <c r="T105" s="86"/>
      <c r="U105" s="87"/>
      <c r="V105" s="86"/>
      <c r="W105" s="87"/>
      <c r="X105" s="86"/>
      <c r="Y105" s="87"/>
    </row>
    <row r="106" spans="1:25" s="85" customFormat="1" hidden="1" x14ac:dyDescent="0.2">
      <c r="A106" s="85" t="s">
        <v>37</v>
      </c>
      <c r="B106" s="86"/>
      <c r="C106" s="87"/>
      <c r="D106" s="86"/>
      <c r="E106" s="87"/>
      <c r="F106" s="86"/>
      <c r="G106" s="87"/>
      <c r="H106" s="86"/>
      <c r="I106" s="87"/>
      <c r="J106" s="86"/>
      <c r="K106" s="87"/>
      <c r="L106" s="86"/>
      <c r="M106" s="87"/>
      <c r="N106" s="86"/>
      <c r="O106" s="87"/>
      <c r="P106" s="86"/>
      <c r="Q106" s="87"/>
      <c r="R106" s="86"/>
      <c r="S106" s="87"/>
      <c r="T106" s="86"/>
      <c r="U106" s="87"/>
      <c r="V106" s="86"/>
      <c r="W106" s="87"/>
      <c r="X106" s="86"/>
      <c r="Y106" s="87"/>
    </row>
    <row r="107" spans="1:25" s="85" customFormat="1" hidden="1" x14ac:dyDescent="0.2">
      <c r="A107" s="85" t="s">
        <v>153</v>
      </c>
      <c r="B107" s="86"/>
      <c r="C107" s="87"/>
      <c r="D107" s="86"/>
      <c r="E107" s="87"/>
      <c r="F107" s="86"/>
      <c r="G107" s="87"/>
      <c r="H107" s="86"/>
      <c r="I107" s="87"/>
      <c r="J107" s="86"/>
      <c r="K107" s="87">
        <v>125</v>
      </c>
      <c r="L107" s="86"/>
      <c r="M107" s="87"/>
      <c r="N107" s="86"/>
      <c r="O107" s="87"/>
      <c r="P107" s="86"/>
      <c r="Q107" s="87">
        <f>465+774.9</f>
        <v>1239.9000000000001</v>
      </c>
      <c r="R107" s="86"/>
      <c r="S107" s="87"/>
      <c r="T107" s="86"/>
      <c r="U107" s="87"/>
      <c r="V107" s="86"/>
      <c r="W107" s="87"/>
      <c r="X107" s="86">
        <v>155</v>
      </c>
      <c r="Y107" s="87"/>
    </row>
    <row r="108" spans="1:25" s="85" customFormat="1" hidden="1" x14ac:dyDescent="0.2">
      <c r="A108" s="85" t="s">
        <v>37</v>
      </c>
      <c r="B108" s="86"/>
      <c r="C108" s="87"/>
      <c r="D108" s="86"/>
      <c r="E108" s="87"/>
      <c r="F108" s="86"/>
      <c r="G108" s="87"/>
      <c r="H108" s="86"/>
      <c r="I108" s="87"/>
      <c r="J108" s="86"/>
      <c r="K108" s="87"/>
      <c r="L108" s="86"/>
      <c r="M108" s="87"/>
      <c r="N108" s="86"/>
      <c r="O108" s="87"/>
      <c r="P108" s="86"/>
      <c r="Q108" s="87"/>
      <c r="R108" s="86"/>
      <c r="S108" s="87"/>
      <c r="T108" s="86"/>
      <c r="U108" s="87"/>
      <c r="V108" s="86"/>
      <c r="W108" s="87"/>
      <c r="X108" s="86"/>
      <c r="Y108" s="87"/>
    </row>
    <row r="109" spans="1:25" s="85" customFormat="1" hidden="1" x14ac:dyDescent="0.2">
      <c r="A109" s="85" t="s">
        <v>36</v>
      </c>
      <c r="B109" s="86"/>
      <c r="C109" s="87"/>
      <c r="D109" s="86"/>
      <c r="E109" s="87"/>
      <c r="F109" s="86"/>
      <c r="G109" s="87"/>
      <c r="H109" s="86"/>
      <c r="I109" s="87"/>
      <c r="J109" s="86"/>
      <c r="K109" s="87"/>
      <c r="L109" s="86"/>
      <c r="M109" s="87"/>
      <c r="N109" s="86"/>
      <c r="O109" s="87"/>
      <c r="P109" s="86"/>
      <c r="Q109" s="87"/>
      <c r="R109" s="86"/>
      <c r="S109" s="87"/>
      <c r="T109" s="86"/>
      <c r="U109" s="87"/>
      <c r="V109" s="86"/>
      <c r="W109" s="87"/>
      <c r="X109" s="86"/>
      <c r="Y109" s="87"/>
    </row>
    <row r="110" spans="1:25" s="85" customFormat="1" hidden="1" x14ac:dyDescent="0.2">
      <c r="A110" s="85" t="s">
        <v>36</v>
      </c>
      <c r="B110" s="86"/>
      <c r="C110" s="87"/>
      <c r="D110" s="86"/>
      <c r="E110" s="87"/>
      <c r="F110" s="86"/>
      <c r="G110" s="87"/>
      <c r="H110" s="86"/>
      <c r="I110" s="87"/>
      <c r="J110" s="86"/>
      <c r="K110" s="87"/>
      <c r="L110" s="86"/>
      <c r="M110" s="87"/>
      <c r="N110" s="86"/>
      <c r="O110" s="87"/>
      <c r="P110" s="86"/>
      <c r="Q110" s="87"/>
      <c r="R110" s="86"/>
      <c r="S110" s="87"/>
      <c r="T110" s="86"/>
      <c r="U110" s="87"/>
      <c r="V110" s="86"/>
      <c r="W110" s="87"/>
      <c r="X110" s="86"/>
      <c r="Y110" s="87"/>
    </row>
    <row r="111" spans="1:25" s="85" customFormat="1" hidden="1" x14ac:dyDescent="0.2">
      <c r="A111" s="85" t="s">
        <v>36</v>
      </c>
      <c r="B111" s="86"/>
      <c r="C111" s="87"/>
      <c r="D111" s="86"/>
      <c r="E111" s="87"/>
      <c r="F111" s="86"/>
      <c r="G111" s="87"/>
      <c r="H111" s="86"/>
      <c r="I111" s="87"/>
      <c r="J111" s="86"/>
      <c r="K111" s="87"/>
      <c r="L111" s="86"/>
      <c r="M111" s="87"/>
      <c r="N111" s="86"/>
      <c r="O111" s="87"/>
      <c r="P111" s="86"/>
      <c r="Q111" s="87"/>
      <c r="R111" s="86"/>
      <c r="S111" s="87"/>
      <c r="T111" s="86"/>
      <c r="U111" s="87"/>
      <c r="V111" s="86"/>
      <c r="W111" s="87"/>
      <c r="X111" s="86"/>
      <c r="Y111" s="87"/>
    </row>
    <row r="112" spans="1:25" s="85" customFormat="1" hidden="1" x14ac:dyDescent="0.2">
      <c r="A112" s="85" t="s">
        <v>36</v>
      </c>
      <c r="B112" s="86"/>
      <c r="C112" s="87"/>
      <c r="D112" s="86"/>
      <c r="E112" s="87"/>
      <c r="F112" s="86"/>
      <c r="G112" s="87"/>
      <c r="H112" s="86"/>
      <c r="I112" s="87"/>
      <c r="J112" s="86"/>
      <c r="K112" s="87"/>
      <c r="L112" s="86"/>
      <c r="M112" s="87"/>
      <c r="N112" s="86"/>
      <c r="O112" s="87"/>
      <c r="P112" s="86"/>
      <c r="Q112" s="87"/>
      <c r="R112" s="86"/>
      <c r="S112" s="87"/>
      <c r="T112" s="86"/>
      <c r="U112" s="87"/>
      <c r="V112" s="86"/>
      <c r="W112" s="87"/>
      <c r="X112" s="86"/>
      <c r="Y112" s="87"/>
    </row>
    <row r="113" spans="1:25" s="85" customFormat="1" hidden="1" x14ac:dyDescent="0.2">
      <c r="A113" s="85" t="s">
        <v>37</v>
      </c>
      <c r="B113" s="86"/>
      <c r="C113" s="87"/>
      <c r="D113" s="86"/>
      <c r="E113" s="87"/>
      <c r="F113" s="86"/>
      <c r="G113" s="87"/>
      <c r="H113" s="86"/>
      <c r="I113" s="87"/>
      <c r="J113" s="86"/>
      <c r="K113" s="87"/>
      <c r="L113" s="86"/>
      <c r="M113" s="87"/>
      <c r="N113" s="86"/>
      <c r="O113" s="87"/>
      <c r="P113" s="86"/>
      <c r="Q113" s="87"/>
      <c r="R113" s="86"/>
      <c r="S113" s="87"/>
      <c r="T113" s="86"/>
      <c r="U113" s="87"/>
      <c r="V113" s="86"/>
      <c r="W113" s="87"/>
      <c r="X113" s="86"/>
      <c r="Y113" s="87"/>
    </row>
    <row r="114" spans="1:25" s="85" customFormat="1" hidden="1" x14ac:dyDescent="0.2">
      <c r="A114" s="85" t="s">
        <v>31</v>
      </c>
      <c r="B114" s="86"/>
      <c r="C114" s="87"/>
      <c r="D114" s="86">
        <v>3000</v>
      </c>
      <c r="E114" s="87"/>
      <c r="F114" s="86"/>
      <c r="G114" s="87"/>
      <c r="H114" s="86"/>
      <c r="I114" s="87"/>
      <c r="J114" s="86"/>
      <c r="K114" s="87"/>
      <c r="L114" s="86"/>
      <c r="M114" s="87"/>
      <c r="N114" s="86"/>
      <c r="O114" s="87"/>
      <c r="P114" s="86"/>
      <c r="Q114" s="87"/>
      <c r="R114" s="86"/>
      <c r="S114" s="87"/>
      <c r="T114" s="86"/>
      <c r="U114" s="87"/>
      <c r="V114" s="86"/>
      <c r="W114" s="87"/>
      <c r="X114" s="86"/>
      <c r="Y114" s="87"/>
    </row>
    <row r="115" spans="1:25" s="85" customFormat="1" hidden="1" x14ac:dyDescent="0.2">
      <c r="A115" s="85" t="s">
        <v>31</v>
      </c>
      <c r="B115" s="86"/>
      <c r="C115" s="87"/>
      <c r="D115" s="86"/>
      <c r="E115" s="87"/>
      <c r="F115" s="86"/>
      <c r="G115" s="87"/>
      <c r="H115" s="86"/>
      <c r="I115" s="87"/>
      <c r="J115" s="86"/>
      <c r="K115" s="87"/>
      <c r="L115" s="86"/>
      <c r="M115" s="87"/>
      <c r="N115" s="86"/>
      <c r="O115" s="87"/>
      <c r="P115" s="86"/>
      <c r="Q115" s="87"/>
      <c r="R115" s="86"/>
      <c r="S115" s="87"/>
      <c r="T115" s="86"/>
      <c r="U115" s="87"/>
      <c r="V115" s="86"/>
      <c r="W115" s="87"/>
      <c r="X115" s="86"/>
      <c r="Y115" s="87"/>
    </row>
    <row r="116" spans="1:25" s="85" customFormat="1" hidden="1" x14ac:dyDescent="0.2">
      <c r="A116" s="85" t="s">
        <v>31</v>
      </c>
      <c r="B116" s="86"/>
      <c r="C116" s="87"/>
      <c r="D116" s="86"/>
      <c r="E116" s="87"/>
      <c r="F116" s="86"/>
      <c r="G116" s="87"/>
      <c r="H116" s="86"/>
      <c r="I116" s="87"/>
      <c r="J116" s="86"/>
      <c r="K116" s="87"/>
      <c r="L116" s="86"/>
      <c r="M116" s="87"/>
      <c r="N116" s="86"/>
      <c r="O116" s="87"/>
      <c r="P116" s="86"/>
      <c r="Q116" s="87"/>
      <c r="R116" s="86"/>
      <c r="S116" s="87"/>
      <c r="T116" s="86"/>
      <c r="U116" s="87"/>
      <c r="V116" s="86"/>
      <c r="W116" s="87"/>
      <c r="X116" s="86"/>
      <c r="Y116" s="87"/>
    </row>
    <row r="117" spans="1:25" s="85" customFormat="1" hidden="1" x14ac:dyDescent="0.2">
      <c r="A117" s="85" t="s">
        <v>31</v>
      </c>
      <c r="B117" s="86"/>
      <c r="C117" s="87"/>
      <c r="D117" s="86"/>
      <c r="E117" s="87"/>
      <c r="F117" s="86"/>
      <c r="G117" s="87"/>
      <c r="H117" s="86"/>
      <c r="I117" s="87"/>
      <c r="J117" s="86"/>
      <c r="K117" s="87"/>
      <c r="L117" s="86"/>
      <c r="M117" s="87"/>
      <c r="N117" s="86"/>
      <c r="O117" s="87"/>
      <c r="P117" s="86"/>
      <c r="Q117" s="87"/>
      <c r="R117" s="86"/>
      <c r="S117" s="87"/>
      <c r="T117" s="86"/>
      <c r="U117" s="87"/>
      <c r="V117" s="86"/>
      <c r="W117" s="87"/>
      <c r="X117" s="86"/>
      <c r="Y117" s="87"/>
    </row>
    <row r="118" spans="1:25" s="85" customFormat="1" hidden="1" x14ac:dyDescent="0.2">
      <c r="A118" s="85" t="s">
        <v>148</v>
      </c>
      <c r="B118" s="86"/>
      <c r="C118" s="87"/>
      <c r="D118" s="86"/>
      <c r="E118" s="87"/>
      <c r="F118" s="86"/>
      <c r="G118" s="87"/>
      <c r="H118" s="86"/>
      <c r="I118" s="87"/>
      <c r="J118" s="86"/>
      <c r="K118" s="87">
        <v>30</v>
      </c>
      <c r="L118" s="86"/>
      <c r="M118" s="87"/>
      <c r="N118" s="86"/>
      <c r="O118" s="87"/>
      <c r="P118" s="86"/>
      <c r="Q118" s="87"/>
      <c r="R118" s="86">
        <v>319.83999999999997</v>
      </c>
      <c r="S118" s="87"/>
      <c r="T118" s="86"/>
      <c r="U118" s="87"/>
      <c r="V118" s="86"/>
      <c r="W118" s="87"/>
      <c r="X118" s="86"/>
      <c r="Y118" s="87"/>
    </row>
    <row r="119" spans="1:25" s="85" customFormat="1" hidden="1" x14ac:dyDescent="0.2">
      <c r="A119" s="85" t="s">
        <v>37</v>
      </c>
      <c r="B119" s="86"/>
      <c r="C119" s="87"/>
      <c r="D119" s="86"/>
      <c r="E119" s="87"/>
      <c r="F119" s="86"/>
      <c r="G119" s="87"/>
      <c r="H119" s="86"/>
      <c r="I119" s="87"/>
      <c r="J119" s="86"/>
      <c r="K119" s="87"/>
      <c r="L119" s="86"/>
      <c r="M119" s="87"/>
      <c r="N119" s="86"/>
      <c r="O119" s="87"/>
      <c r="P119" s="86"/>
      <c r="Q119" s="87"/>
      <c r="R119" s="86"/>
      <c r="S119" s="87"/>
      <c r="T119" s="86"/>
      <c r="U119" s="87"/>
      <c r="V119" s="86"/>
      <c r="W119" s="87"/>
      <c r="X119" s="86"/>
      <c r="Y119" s="87"/>
    </row>
    <row r="120" spans="1:25" s="85" customFormat="1" hidden="1" x14ac:dyDescent="0.2">
      <c r="A120" s="85" t="s">
        <v>143</v>
      </c>
      <c r="B120" s="86"/>
      <c r="C120" s="87">
        <v>168.93</v>
      </c>
      <c r="D120" s="86"/>
      <c r="E120" s="87"/>
      <c r="F120" s="86"/>
      <c r="G120" s="87"/>
      <c r="H120" s="86"/>
      <c r="I120" s="87"/>
      <c r="J120" s="86"/>
      <c r="K120" s="87"/>
      <c r="L120" s="86"/>
      <c r="M120" s="87"/>
      <c r="N120" s="86"/>
      <c r="O120" s="87"/>
      <c r="P120" s="86"/>
      <c r="Q120" s="87"/>
      <c r="R120" s="86"/>
      <c r="S120" s="87"/>
      <c r="T120" s="86"/>
      <c r="U120" s="87"/>
      <c r="V120" s="86"/>
      <c r="W120" s="87"/>
      <c r="X120" s="86"/>
      <c r="Y120" s="87"/>
    </row>
    <row r="121" spans="1:25" s="85" customFormat="1" hidden="1" x14ac:dyDescent="0.2">
      <c r="A121" s="85" t="s">
        <v>37</v>
      </c>
      <c r="B121" s="86"/>
      <c r="C121" s="87"/>
      <c r="D121" s="86"/>
      <c r="E121" s="87"/>
      <c r="F121" s="86"/>
      <c r="G121" s="87"/>
      <c r="H121" s="86"/>
      <c r="I121" s="87"/>
      <c r="J121" s="86"/>
      <c r="K121" s="87"/>
      <c r="L121" s="86"/>
      <c r="M121" s="87"/>
      <c r="N121" s="86"/>
      <c r="O121" s="87"/>
      <c r="P121" s="86"/>
      <c r="Q121" s="87"/>
      <c r="R121" s="86"/>
      <c r="S121" s="87"/>
      <c r="T121" s="86"/>
      <c r="U121" s="87"/>
      <c r="V121" s="86"/>
      <c r="W121" s="87"/>
      <c r="X121" s="86"/>
      <c r="Y121" s="87"/>
    </row>
    <row r="122" spans="1:25" s="85" customFormat="1" hidden="1" x14ac:dyDescent="0.2">
      <c r="A122" s="85" t="s">
        <v>37</v>
      </c>
      <c r="B122" s="86"/>
      <c r="C122" s="87"/>
      <c r="D122" s="86"/>
      <c r="E122" s="87"/>
      <c r="F122" s="86"/>
      <c r="G122" s="87"/>
      <c r="H122" s="86"/>
      <c r="I122" s="87"/>
      <c r="J122" s="86"/>
      <c r="K122" s="87"/>
      <c r="L122" s="86"/>
      <c r="M122" s="87"/>
      <c r="N122" s="86"/>
      <c r="O122" s="87"/>
      <c r="P122" s="86"/>
      <c r="Q122" s="87"/>
      <c r="R122" s="86"/>
      <c r="S122" s="87"/>
      <c r="T122" s="86"/>
      <c r="U122" s="87"/>
      <c r="V122" s="86"/>
      <c r="W122" s="87"/>
      <c r="X122" s="86"/>
      <c r="Y122" s="87"/>
    </row>
    <row r="123" spans="1:25" s="85" customFormat="1" hidden="1" x14ac:dyDescent="0.2">
      <c r="A123" s="85" t="s">
        <v>37</v>
      </c>
      <c r="B123" s="86"/>
      <c r="C123" s="87"/>
      <c r="D123" s="86"/>
      <c r="E123" s="87"/>
      <c r="F123" s="86"/>
      <c r="G123" s="87"/>
      <c r="H123" s="86"/>
      <c r="I123" s="87"/>
      <c r="J123" s="86"/>
      <c r="K123" s="87"/>
      <c r="L123" s="86"/>
      <c r="M123" s="87"/>
      <c r="N123" s="86"/>
      <c r="O123" s="87"/>
      <c r="P123" s="86"/>
      <c r="Q123" s="87"/>
      <c r="R123" s="86"/>
      <c r="S123" s="87"/>
      <c r="T123" s="86"/>
      <c r="U123" s="87"/>
      <c r="V123" s="86"/>
      <c r="W123" s="87"/>
      <c r="X123" s="86"/>
      <c r="Y123" s="87"/>
    </row>
    <row r="124" spans="1:25" s="85" customFormat="1" hidden="1" x14ac:dyDescent="0.2">
      <c r="A124" s="85" t="s">
        <v>37</v>
      </c>
      <c r="B124" s="86"/>
      <c r="C124" s="87"/>
      <c r="D124" s="86"/>
      <c r="E124" s="87"/>
      <c r="F124" s="86"/>
      <c r="G124" s="87"/>
      <c r="H124" s="86"/>
      <c r="I124" s="87"/>
      <c r="J124" s="86"/>
      <c r="K124" s="87"/>
      <c r="L124" s="86"/>
      <c r="M124" s="87"/>
      <c r="N124" s="86"/>
      <c r="O124" s="87"/>
      <c r="P124" s="86"/>
      <c r="Q124" s="87"/>
      <c r="R124" s="86"/>
      <c r="S124" s="87"/>
      <c r="T124" s="86"/>
      <c r="U124" s="87"/>
      <c r="V124" s="86"/>
      <c r="W124" s="87"/>
      <c r="X124" s="86"/>
      <c r="Y124" s="87"/>
    </row>
    <row r="125" spans="1:25" s="85" customFormat="1" hidden="1" x14ac:dyDescent="0.2">
      <c r="A125" s="85" t="s">
        <v>37</v>
      </c>
      <c r="B125" s="86"/>
      <c r="C125" s="87"/>
      <c r="D125" s="86"/>
      <c r="E125" s="87"/>
      <c r="F125" s="86"/>
      <c r="G125" s="87"/>
      <c r="H125" s="86"/>
      <c r="I125" s="87"/>
      <c r="J125" s="86"/>
      <c r="K125" s="87"/>
      <c r="L125" s="86"/>
      <c r="M125" s="87"/>
      <c r="N125" s="86"/>
      <c r="O125" s="87"/>
      <c r="P125" s="86"/>
      <c r="Q125" s="87"/>
      <c r="R125" s="86"/>
      <c r="S125" s="87"/>
      <c r="T125" s="86"/>
      <c r="U125" s="87"/>
      <c r="V125" s="86"/>
      <c r="W125" s="87"/>
      <c r="X125" s="86"/>
      <c r="Y125" s="87"/>
    </row>
    <row r="126" spans="1:25" s="85" customFormat="1" hidden="1" x14ac:dyDescent="0.2">
      <c r="A126" s="85" t="s">
        <v>37</v>
      </c>
      <c r="B126" s="86"/>
      <c r="C126" s="87"/>
      <c r="D126" s="86"/>
      <c r="E126" s="87"/>
      <c r="F126" s="86"/>
      <c r="G126" s="87"/>
      <c r="H126" s="86"/>
      <c r="I126" s="87"/>
      <c r="J126" s="86"/>
      <c r="K126" s="87"/>
      <c r="L126" s="86"/>
      <c r="M126" s="87"/>
      <c r="N126" s="86"/>
      <c r="O126" s="87"/>
      <c r="P126" s="86"/>
      <c r="Q126" s="87"/>
      <c r="R126" s="86"/>
      <c r="S126" s="87"/>
      <c r="T126" s="86"/>
      <c r="U126" s="87"/>
      <c r="V126" s="86"/>
      <c r="W126" s="87"/>
      <c r="X126" s="86"/>
      <c r="Y126" s="87"/>
    </row>
    <row r="127" spans="1:25" s="85" customFormat="1" hidden="1" x14ac:dyDescent="0.2">
      <c r="A127" s="85" t="s">
        <v>37</v>
      </c>
      <c r="B127" s="86"/>
      <c r="C127" s="87"/>
      <c r="D127" s="86"/>
      <c r="E127" s="87"/>
      <c r="F127" s="86"/>
      <c r="G127" s="87"/>
      <c r="H127" s="86"/>
      <c r="I127" s="87"/>
      <c r="J127" s="86"/>
      <c r="K127" s="87"/>
      <c r="L127" s="86"/>
      <c r="M127" s="87"/>
      <c r="N127" s="86"/>
      <c r="O127" s="87"/>
      <c r="P127" s="86"/>
      <c r="Q127" s="87"/>
      <c r="R127" s="86"/>
      <c r="S127" s="87"/>
      <c r="T127" s="86"/>
      <c r="U127" s="87"/>
      <c r="V127" s="86"/>
      <c r="W127" s="87"/>
      <c r="X127" s="86"/>
      <c r="Y127" s="87"/>
    </row>
  </sheetData>
  <autoFilter ref="A17:A128" xr:uid="{00000000-0009-0000-0000-000001000000}">
    <filterColumn colId="0">
      <filters blank="1"/>
    </filterColumn>
  </autoFilter>
  <mergeCells count="12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25" right="0.25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6"/>
  <sheetViews>
    <sheetView topLeftCell="A4" workbookViewId="0">
      <pane xSplit="1" topLeftCell="B4" activePane="topRight" state="frozen"/>
      <selection activeCell="A4" sqref="A4"/>
      <selection pane="topRight" activeCell="Z14" sqref="Z14"/>
    </sheetView>
  </sheetViews>
  <sheetFormatPr defaultColWidth="10.76171875" defaultRowHeight="15" x14ac:dyDescent="0.2"/>
  <cols>
    <col min="1" max="1" width="18.0234375" customWidth="1"/>
    <col min="2" max="19" width="11.43359375" hidden="1" customWidth="1"/>
    <col min="20" max="25" width="11.43359375" customWidth="1"/>
  </cols>
  <sheetData>
    <row r="1" spans="1:26" x14ac:dyDescent="0.2">
      <c r="A1" s="3"/>
      <c r="B1" s="3"/>
      <c r="C1" s="3"/>
      <c r="D1" s="3"/>
      <c r="E1" s="3"/>
    </row>
    <row r="2" spans="1:26" ht="15.75" thickBot="1" x14ac:dyDescent="0.25">
      <c r="A2" s="9"/>
      <c r="B2" s="116" t="s">
        <v>1</v>
      </c>
      <c r="C2" s="116"/>
      <c r="D2" s="116" t="s">
        <v>2</v>
      </c>
      <c r="E2" s="116"/>
      <c r="F2" s="116" t="s">
        <v>3</v>
      </c>
      <c r="G2" s="116"/>
      <c r="H2" s="116" t="s">
        <v>4</v>
      </c>
      <c r="I2" s="116"/>
      <c r="J2" s="116" t="s">
        <v>5</v>
      </c>
      <c r="K2" s="116"/>
      <c r="L2" s="116" t="s">
        <v>6</v>
      </c>
      <c r="M2" s="116"/>
      <c r="N2" s="116" t="s">
        <v>7</v>
      </c>
      <c r="O2" s="116"/>
      <c r="P2" s="116" t="s">
        <v>8</v>
      </c>
      <c r="Q2" s="116"/>
      <c r="R2" s="116" t="s">
        <v>9</v>
      </c>
      <c r="S2" s="116"/>
      <c r="T2" s="116" t="s">
        <v>10</v>
      </c>
      <c r="U2" s="116"/>
      <c r="V2" s="116" t="s">
        <v>11</v>
      </c>
      <c r="W2" s="116"/>
      <c r="X2" s="116" t="s">
        <v>12</v>
      </c>
      <c r="Y2" s="116"/>
    </row>
    <row r="3" spans="1:26" ht="15.75" thickTop="1" x14ac:dyDescent="0.2">
      <c r="A3" s="9"/>
      <c r="B3" s="15" t="s">
        <v>16</v>
      </c>
      <c r="C3" s="16" t="s">
        <v>15</v>
      </c>
      <c r="D3" s="15" t="s">
        <v>16</v>
      </c>
      <c r="E3" s="16" t="s">
        <v>15</v>
      </c>
      <c r="F3" s="15" t="s">
        <v>16</v>
      </c>
      <c r="G3" s="16" t="s">
        <v>15</v>
      </c>
      <c r="H3" s="15" t="s">
        <v>16</v>
      </c>
      <c r="I3" s="16" t="s">
        <v>15</v>
      </c>
      <c r="J3" s="15" t="s">
        <v>16</v>
      </c>
      <c r="K3" s="16" t="s">
        <v>15</v>
      </c>
      <c r="L3" s="15" t="s">
        <v>16</v>
      </c>
      <c r="M3" s="16" t="s">
        <v>15</v>
      </c>
      <c r="N3" s="15" t="s">
        <v>16</v>
      </c>
      <c r="O3" s="16" t="s">
        <v>15</v>
      </c>
      <c r="P3" s="15" t="s">
        <v>16</v>
      </c>
      <c r="Q3" s="16" t="s">
        <v>15</v>
      </c>
      <c r="R3" s="15" t="s">
        <v>16</v>
      </c>
      <c r="S3" s="16" t="s">
        <v>15</v>
      </c>
      <c r="T3" s="15" t="s">
        <v>16</v>
      </c>
      <c r="U3" s="16" t="s">
        <v>15</v>
      </c>
      <c r="V3" s="15" t="s">
        <v>16</v>
      </c>
      <c r="W3" s="16" t="s">
        <v>15</v>
      </c>
      <c r="X3" s="15" t="s">
        <v>16</v>
      </c>
      <c r="Y3" s="17" t="s">
        <v>15</v>
      </c>
      <c r="Z3" s="18" t="s">
        <v>22</v>
      </c>
    </row>
    <row r="4" spans="1:26" ht="15.75" thickBot="1" x14ac:dyDescent="0.25">
      <c r="A4" s="9" t="s">
        <v>22</v>
      </c>
      <c r="B4" s="14">
        <f t="shared" ref="B4:U4" si="0">SUM(B7:B22)-B18</f>
        <v>1376.16</v>
      </c>
      <c r="C4" s="45">
        <f t="shared" si="0"/>
        <v>1164.3800000000001</v>
      </c>
      <c r="D4" s="45">
        <f t="shared" si="0"/>
        <v>1398.52</v>
      </c>
      <c r="E4" s="45">
        <f t="shared" si="0"/>
        <v>768.07999999999993</v>
      </c>
      <c r="F4" s="45">
        <f t="shared" si="0"/>
        <v>1759.16</v>
      </c>
      <c r="G4" s="45">
        <f t="shared" si="0"/>
        <v>750.57</v>
      </c>
      <c r="H4" s="45">
        <f t="shared" si="0"/>
        <v>1376.16</v>
      </c>
      <c r="I4" s="45">
        <f t="shared" si="0"/>
        <v>1416.05</v>
      </c>
      <c r="J4" s="45">
        <f t="shared" si="0"/>
        <v>1406.16</v>
      </c>
      <c r="K4" s="45">
        <f t="shared" si="0"/>
        <v>516.06999999999994</v>
      </c>
      <c r="L4" s="45">
        <f t="shared" si="0"/>
        <v>1376.16</v>
      </c>
      <c r="M4" s="45">
        <f>SUM(M7:M22)-M18</f>
        <v>1307.8399999999999</v>
      </c>
      <c r="N4" s="45">
        <f t="shared" si="0"/>
        <v>325.95</v>
      </c>
      <c r="O4" s="45">
        <f t="shared" si="0"/>
        <v>809.95</v>
      </c>
      <c r="P4" s="45">
        <f t="shared" si="0"/>
        <v>325.95</v>
      </c>
      <c r="Q4" s="45">
        <f t="shared" si="0"/>
        <v>2618.29</v>
      </c>
      <c r="R4" s="45">
        <f t="shared" si="0"/>
        <v>1421.81</v>
      </c>
      <c r="S4" s="45">
        <f t="shared" si="0"/>
        <v>1011.71</v>
      </c>
      <c r="T4" s="45">
        <f>SUM(T7:T22)-T18</f>
        <v>1791.3100000000002</v>
      </c>
      <c r="U4" s="45">
        <f t="shared" si="0"/>
        <v>809.34999999999991</v>
      </c>
      <c r="V4" s="45">
        <f>SUM(V7:V26)-V18</f>
        <v>524.28000000000009</v>
      </c>
      <c r="W4" s="45">
        <f>SUM(W7:W26)-W18</f>
        <v>566.29</v>
      </c>
      <c r="X4" s="45">
        <f>SUM(X7:X26)-X18</f>
        <v>1896.46</v>
      </c>
      <c r="Y4" s="45">
        <f>SUM(Y7:Y26)-Y18</f>
        <v>1531.9699999999998</v>
      </c>
      <c r="Z4" s="19">
        <f>SUM(B4:Y4)</f>
        <v>28248.63</v>
      </c>
    </row>
    <row r="5" spans="1:26" ht="15.75" thickTop="1" x14ac:dyDescent="0.2">
      <c r="A5" s="3"/>
      <c r="B5" s="8"/>
      <c r="C5" s="8"/>
      <c r="D5" s="8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x14ac:dyDescent="0.2">
      <c r="A6" s="3" t="s">
        <v>37</v>
      </c>
      <c r="B6" s="8"/>
      <c r="C6" s="8"/>
      <c r="D6" s="8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x14ac:dyDescent="0.2">
      <c r="A7" s="6" t="s">
        <v>18</v>
      </c>
      <c r="B7" s="12"/>
      <c r="C7" s="13">
        <v>51.37</v>
      </c>
      <c r="D7" s="12"/>
      <c r="E7" s="13">
        <v>51.42</v>
      </c>
      <c r="F7" s="12"/>
      <c r="G7" s="13">
        <f>51.42+51.42</f>
        <v>102.84</v>
      </c>
      <c r="H7" s="12"/>
      <c r="I7" s="13"/>
      <c r="J7" s="12"/>
      <c r="K7" s="13">
        <v>51.42</v>
      </c>
      <c r="L7" s="12"/>
      <c r="M7" s="13">
        <v>51.42</v>
      </c>
      <c r="N7" s="12"/>
      <c r="O7" s="13">
        <v>51.42</v>
      </c>
      <c r="P7" s="12"/>
      <c r="Q7" s="13">
        <v>51.42</v>
      </c>
      <c r="R7" s="12"/>
      <c r="S7" s="13">
        <v>50.82</v>
      </c>
      <c r="T7" s="12"/>
      <c r="U7" s="13">
        <v>50.82</v>
      </c>
      <c r="V7" s="12"/>
      <c r="W7" s="13">
        <f>50.82+50.82</f>
        <v>101.64</v>
      </c>
      <c r="X7" s="12"/>
      <c r="Y7" s="13"/>
      <c r="Z7" s="4">
        <f>SUM(B7:Y7)</f>
        <v>614.59</v>
      </c>
    </row>
    <row r="8" spans="1:26" x14ac:dyDescent="0.2">
      <c r="A8" s="6" t="s">
        <v>19</v>
      </c>
      <c r="B8" s="12"/>
      <c r="C8" s="13">
        <v>293.88</v>
      </c>
      <c r="D8" s="12"/>
      <c r="E8" s="13"/>
      <c r="F8" s="12"/>
      <c r="G8" s="13"/>
      <c r="H8" s="12"/>
      <c r="I8" s="13">
        <v>293.88</v>
      </c>
      <c r="J8" s="12"/>
      <c r="K8" s="13"/>
      <c r="L8" s="12"/>
      <c r="M8" s="13"/>
      <c r="N8" s="12"/>
      <c r="O8" s="13">
        <v>293.88</v>
      </c>
      <c r="P8" s="12"/>
      <c r="Q8" s="13"/>
      <c r="R8" s="12"/>
      <c r="S8" s="13"/>
      <c r="T8" s="12"/>
      <c r="U8" s="13">
        <v>293.88</v>
      </c>
      <c r="V8" s="12"/>
      <c r="W8" s="13"/>
      <c r="X8" s="12"/>
      <c r="Y8" s="13"/>
      <c r="Z8" s="4">
        <f t="shared" ref="Z8:Z22" si="1">SUM(B8:Y8)</f>
        <v>1175.52</v>
      </c>
    </row>
    <row r="9" spans="1:26" x14ac:dyDescent="0.2">
      <c r="A9" s="6" t="s">
        <v>20</v>
      </c>
      <c r="B9" s="12"/>
      <c r="C9" s="13"/>
      <c r="D9" s="12"/>
      <c r="E9" s="13"/>
      <c r="F9" s="12"/>
      <c r="G9" s="13"/>
      <c r="H9" s="12"/>
      <c r="I9" s="13"/>
      <c r="J9" s="12">
        <v>30</v>
      </c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4">
        <f t="shared" si="1"/>
        <v>30</v>
      </c>
    </row>
    <row r="10" spans="1:26" x14ac:dyDescent="0.2">
      <c r="A10" s="6" t="s">
        <v>21</v>
      </c>
      <c r="B10" s="12"/>
      <c r="C10" s="13">
        <v>464.65</v>
      </c>
      <c r="D10" s="12"/>
      <c r="E10" s="13">
        <v>464.65</v>
      </c>
      <c r="F10" s="12"/>
      <c r="G10" s="13">
        <v>464.65</v>
      </c>
      <c r="H10" s="12"/>
      <c r="I10" s="13">
        <v>464.65</v>
      </c>
      <c r="J10" s="12"/>
      <c r="K10" s="13">
        <v>464.65</v>
      </c>
      <c r="L10" s="12"/>
      <c r="M10" s="13">
        <v>464.65</v>
      </c>
      <c r="N10" s="12"/>
      <c r="O10" s="13">
        <v>464.65</v>
      </c>
      <c r="P10" s="12"/>
      <c r="Q10" s="13">
        <v>464.65</v>
      </c>
      <c r="R10" s="12"/>
      <c r="S10" s="13">
        <v>464.65</v>
      </c>
      <c r="T10" s="12"/>
      <c r="U10" s="13">
        <v>464.65</v>
      </c>
      <c r="V10" s="12"/>
      <c r="W10" s="13">
        <v>464.65</v>
      </c>
      <c r="X10" s="12"/>
      <c r="Y10" s="13">
        <v>464.65</v>
      </c>
      <c r="Z10" s="4">
        <f t="shared" si="1"/>
        <v>5575.7999999999993</v>
      </c>
    </row>
    <row r="11" spans="1:26" x14ac:dyDescent="0.2">
      <c r="A11" s="6" t="s">
        <v>23</v>
      </c>
      <c r="B11" s="12">
        <v>275</v>
      </c>
      <c r="C11" s="13"/>
      <c r="D11" s="12">
        <v>275</v>
      </c>
      <c r="E11" s="13"/>
      <c r="F11" s="12">
        <v>275</v>
      </c>
      <c r="G11" s="13"/>
      <c r="H11" s="12">
        <v>275</v>
      </c>
      <c r="I11" s="13"/>
      <c r="J11" s="12">
        <v>275</v>
      </c>
      <c r="K11" s="13"/>
      <c r="L11" s="12">
        <v>275</v>
      </c>
      <c r="M11" s="13"/>
      <c r="N11" s="12">
        <v>275</v>
      </c>
      <c r="O11" s="13"/>
      <c r="P11" s="12">
        <v>275</v>
      </c>
      <c r="Q11" s="13"/>
      <c r="R11" s="12">
        <v>275</v>
      </c>
      <c r="S11" s="13"/>
      <c r="T11" s="12">
        <v>275</v>
      </c>
      <c r="U11" s="13"/>
      <c r="V11" s="12">
        <v>275</v>
      </c>
      <c r="W11" s="13"/>
      <c r="X11" s="12">
        <v>275</v>
      </c>
      <c r="Y11" s="13"/>
      <c r="Z11" s="4">
        <f t="shared" si="1"/>
        <v>3300</v>
      </c>
    </row>
    <row r="12" spans="1:26" x14ac:dyDescent="0.2">
      <c r="A12" s="6" t="s">
        <v>144</v>
      </c>
      <c r="B12" s="12"/>
      <c r="C12" s="13">
        <v>354.48</v>
      </c>
      <c r="D12" s="12"/>
      <c r="E12" s="13">
        <v>252.01</v>
      </c>
      <c r="F12" s="12"/>
      <c r="G12" s="13"/>
      <c r="H12" s="12"/>
      <c r="I12" s="13">
        <f>561.92+95.6</f>
        <v>657.52</v>
      </c>
      <c r="J12" s="12"/>
      <c r="K12" s="13"/>
      <c r="L12" s="12"/>
      <c r="M12" s="13">
        <f>419.52+274.75</f>
        <v>694.27</v>
      </c>
      <c r="N12" s="12"/>
      <c r="O12" s="13"/>
      <c r="P12" s="12"/>
      <c r="Q12" s="13"/>
      <c r="R12" s="12"/>
      <c r="S12" s="13">
        <f>221.71+259.53</f>
        <v>481.24</v>
      </c>
      <c r="T12" s="12">
        <f>158.12+177.03</f>
        <v>335.15</v>
      </c>
      <c r="U12" s="13"/>
      <c r="V12" s="12">
        <v>198.33</v>
      </c>
      <c r="W12" s="13"/>
      <c r="X12" s="12">
        <f>217.46+302.84</f>
        <v>520.29999999999995</v>
      </c>
      <c r="Y12" s="13"/>
      <c r="Z12" s="4">
        <f t="shared" si="1"/>
        <v>3493.3</v>
      </c>
    </row>
    <row r="13" spans="1:26" x14ac:dyDescent="0.2">
      <c r="A13" s="6" t="s">
        <v>24</v>
      </c>
      <c r="B13" s="12">
        <v>1050.21</v>
      </c>
      <c r="C13" s="13"/>
      <c r="D13" s="12">
        <v>1050.21</v>
      </c>
      <c r="E13" s="13"/>
      <c r="F13" s="12">
        <v>1050.21</v>
      </c>
      <c r="G13" s="13"/>
      <c r="H13" s="12">
        <v>1050.21</v>
      </c>
      <c r="I13" s="13"/>
      <c r="J13" s="12">
        <v>1050.21</v>
      </c>
      <c r="K13" s="13"/>
      <c r="L13" s="12">
        <v>1050.21</v>
      </c>
      <c r="M13" s="13"/>
      <c r="N13" s="12"/>
      <c r="O13" s="13"/>
      <c r="P13" s="12"/>
      <c r="Q13" s="13">
        <f>1050.21+1050.21</f>
        <v>2100.42</v>
      </c>
      <c r="R13" s="12">
        <v>1050.21</v>
      </c>
      <c r="S13" s="13"/>
      <c r="T13" s="12">
        <v>1050.21</v>
      </c>
      <c r="U13" s="13"/>
      <c r="V13" s="12"/>
      <c r="W13" s="13"/>
      <c r="X13" s="12">
        <v>1050.21</v>
      </c>
      <c r="Y13" s="13">
        <v>1050.22</v>
      </c>
      <c r="Z13" s="4">
        <f t="shared" si="1"/>
        <v>12602.529999999997</v>
      </c>
    </row>
    <row r="14" spans="1:26" x14ac:dyDescent="0.2">
      <c r="A14" s="6" t="s">
        <v>25</v>
      </c>
      <c r="B14" s="12"/>
      <c r="C14" s="13"/>
      <c r="D14" s="12"/>
      <c r="E14" s="13"/>
      <c r="F14" s="12"/>
      <c r="G14" s="13">
        <v>15</v>
      </c>
      <c r="H14" s="12"/>
      <c r="I14" s="13"/>
      <c r="J14" s="12"/>
      <c r="K14" s="13"/>
      <c r="L14" s="12"/>
      <c r="M14" s="13">
        <v>15</v>
      </c>
      <c r="N14" s="12"/>
      <c r="O14" s="13"/>
      <c r="P14" s="12"/>
      <c r="Q14" s="13">
        <v>1.8</v>
      </c>
      <c r="R14" s="12">
        <v>0.36</v>
      </c>
      <c r="S14" s="13">
        <v>15</v>
      </c>
      <c r="T14" s="12"/>
      <c r="U14" s="13"/>
      <c r="V14" s="12"/>
      <c r="W14" s="13"/>
      <c r="X14" s="12"/>
      <c r="Y14" s="13">
        <f>15+2.1</f>
        <v>17.100000000000001</v>
      </c>
      <c r="Z14" s="4">
        <f t="shared" si="1"/>
        <v>64.260000000000005</v>
      </c>
    </row>
    <row r="15" spans="1:26" x14ac:dyDescent="0.2">
      <c r="A15" s="6" t="s">
        <v>26</v>
      </c>
      <c r="B15" s="12">
        <v>50.95</v>
      </c>
      <c r="C15" s="13"/>
      <c r="D15" s="12">
        <v>50.95</v>
      </c>
      <c r="E15" s="13"/>
      <c r="F15" s="12">
        <v>50.95</v>
      </c>
      <c r="G15" s="13"/>
      <c r="H15" s="12">
        <v>50.95</v>
      </c>
      <c r="I15" s="13"/>
      <c r="J15" s="12">
        <v>50.95</v>
      </c>
      <c r="K15" s="13"/>
      <c r="L15" s="12">
        <v>50.95</v>
      </c>
      <c r="M15" s="13"/>
      <c r="N15" s="12">
        <v>50.95</v>
      </c>
      <c r="O15" s="13"/>
      <c r="P15" s="12">
        <v>50.95</v>
      </c>
      <c r="Q15" s="13"/>
      <c r="R15" s="12">
        <v>50.95</v>
      </c>
      <c r="S15" s="13"/>
      <c r="T15" s="12">
        <v>50.95</v>
      </c>
      <c r="U15" s="13"/>
      <c r="V15" s="12">
        <v>50.95</v>
      </c>
      <c r="W15" s="13"/>
      <c r="X15" s="12">
        <v>50.95</v>
      </c>
      <c r="Y15" s="13"/>
      <c r="Z15" s="4">
        <f t="shared" si="1"/>
        <v>611.4</v>
      </c>
    </row>
    <row r="16" spans="1:26" x14ac:dyDescent="0.2">
      <c r="A16" s="6" t="s">
        <v>150</v>
      </c>
      <c r="B16" s="12"/>
      <c r="C16" s="13"/>
      <c r="D16" s="12">
        <v>22.36</v>
      </c>
      <c r="E16" s="13"/>
      <c r="F16" s="12"/>
      <c r="G16" s="13"/>
      <c r="H16" s="12"/>
      <c r="I16" s="13"/>
      <c r="J16" s="12"/>
      <c r="K16" s="13"/>
      <c r="L16" s="12"/>
      <c r="M16" s="13"/>
      <c r="N16" s="12"/>
      <c r="O16" s="13"/>
      <c r="P16" s="12"/>
      <c r="Q16" s="13"/>
      <c r="R16" s="12"/>
      <c r="S16" s="13"/>
      <c r="T16" s="12"/>
      <c r="U16" s="13"/>
      <c r="V16" s="12"/>
      <c r="W16" s="13"/>
      <c r="X16" s="12"/>
      <c r="Y16" s="13"/>
      <c r="Z16" s="4">
        <f t="shared" si="1"/>
        <v>22.36</v>
      </c>
    </row>
    <row r="17" spans="1:26" x14ac:dyDescent="0.2">
      <c r="A17" s="6" t="s">
        <v>147</v>
      </c>
      <c r="B17" s="12"/>
      <c r="C17" s="13"/>
      <c r="D17" s="12"/>
      <c r="E17" s="13"/>
      <c r="F17" s="12"/>
      <c r="G17" s="13">
        <v>168.08</v>
      </c>
      <c r="H17" s="12"/>
      <c r="I17" s="13"/>
      <c r="J17" s="12"/>
      <c r="K17" s="13"/>
      <c r="L17" s="12"/>
      <c r="M17" s="13"/>
      <c r="N17" s="12"/>
      <c r="O17" s="13"/>
      <c r="P17" s="12"/>
      <c r="Q17" s="13"/>
      <c r="R17" s="12"/>
      <c r="S17" s="13"/>
      <c r="T17" s="12"/>
      <c r="U17" s="13"/>
      <c r="V17" s="12"/>
      <c r="W17" s="13"/>
      <c r="X17" s="12"/>
      <c r="Y17" s="13"/>
      <c r="Z17" s="4">
        <f t="shared" si="1"/>
        <v>168.08</v>
      </c>
    </row>
    <row r="18" spans="1:26" x14ac:dyDescent="0.2">
      <c r="A18" s="6" t="s">
        <v>30</v>
      </c>
      <c r="B18" s="12"/>
      <c r="C18" s="13"/>
      <c r="D18" s="12"/>
      <c r="E18" s="13">
        <v>3000</v>
      </c>
      <c r="F18" s="12"/>
      <c r="G18" s="13"/>
      <c r="H18" s="12"/>
      <c r="I18" s="13"/>
      <c r="J18" s="12"/>
      <c r="K18" s="13"/>
      <c r="L18" s="12"/>
      <c r="M18" s="13"/>
      <c r="N18" s="12"/>
      <c r="O18" s="13"/>
      <c r="P18" s="12"/>
      <c r="Q18" s="13"/>
      <c r="R18" s="12"/>
      <c r="S18" s="13"/>
      <c r="T18" s="12"/>
      <c r="U18" s="13"/>
      <c r="V18" s="12"/>
      <c r="W18" s="13"/>
      <c r="X18" s="12"/>
      <c r="Y18" s="13"/>
      <c r="Z18" s="4">
        <f t="shared" si="1"/>
        <v>3000</v>
      </c>
    </row>
    <row r="19" spans="1:26" x14ac:dyDescent="0.2">
      <c r="A19" s="6" t="s">
        <v>149</v>
      </c>
      <c r="B19" s="12"/>
      <c r="C19" s="13"/>
      <c r="D19" s="12"/>
      <c r="E19" s="13"/>
      <c r="F19" s="12">
        <v>120</v>
      </c>
      <c r="G19" s="13"/>
      <c r="H19" s="12"/>
      <c r="I19" s="13"/>
      <c r="J19" s="12"/>
      <c r="K19" s="13"/>
      <c r="L19" s="12"/>
      <c r="M19" s="13">
        <v>82.5</v>
      </c>
      <c r="N19" s="12"/>
      <c r="O19" s="13"/>
      <c r="P19" s="12"/>
      <c r="Q19" s="13"/>
      <c r="R19" s="12"/>
      <c r="S19" s="13"/>
      <c r="T19" s="12"/>
      <c r="U19" s="13"/>
      <c r="V19" s="12"/>
      <c r="W19" s="13"/>
      <c r="X19" s="12"/>
      <c r="Y19" s="13"/>
      <c r="Z19" s="4">
        <f t="shared" si="1"/>
        <v>202.5</v>
      </c>
    </row>
    <row r="20" spans="1:26" x14ac:dyDescent="0.2">
      <c r="A20" s="6" t="s">
        <v>154</v>
      </c>
      <c r="B20" s="12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2"/>
      <c r="Q20" s="13"/>
      <c r="R20" s="12">
        <v>45.29</v>
      </c>
      <c r="S20" s="13"/>
      <c r="T20" s="12"/>
      <c r="U20" s="13"/>
      <c r="V20" s="12"/>
      <c r="W20" s="13"/>
      <c r="X20" s="12"/>
      <c r="Y20" s="13"/>
      <c r="Z20" s="4">
        <f t="shared" si="1"/>
        <v>45.29</v>
      </c>
    </row>
    <row r="21" spans="1:26" x14ac:dyDescent="0.2">
      <c r="A21" s="6" t="s">
        <v>152</v>
      </c>
      <c r="B21" s="12"/>
      <c r="C21" s="13"/>
      <c r="D21" s="12"/>
      <c r="E21" s="13"/>
      <c r="F21" s="12">
        <v>263</v>
      </c>
      <c r="G21" s="13"/>
      <c r="H21" s="12"/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13"/>
      <c r="T21" s="12"/>
      <c r="U21" s="13"/>
      <c r="V21" s="12"/>
      <c r="W21" s="13"/>
      <c r="X21" s="12"/>
      <c r="Y21" s="13"/>
      <c r="Z21" s="4">
        <f t="shared" si="1"/>
        <v>263</v>
      </c>
    </row>
    <row r="22" spans="1:26" x14ac:dyDescent="0.2">
      <c r="A22" s="6" t="s">
        <v>155</v>
      </c>
      <c r="B22" s="12"/>
      <c r="C22" s="13"/>
      <c r="D22" s="12"/>
      <c r="E22" s="13"/>
      <c r="F22" s="12"/>
      <c r="G22" s="13"/>
      <c r="H22" s="12"/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13"/>
      <c r="T22" s="12">
        <f>50+30</f>
        <v>80</v>
      </c>
      <c r="U22" s="13"/>
      <c r="V22" s="12"/>
      <c r="W22" s="13"/>
      <c r="X22" s="12"/>
      <c r="Y22" s="13"/>
      <c r="Z22" s="4">
        <f t="shared" si="1"/>
        <v>80</v>
      </c>
    </row>
    <row r="23" spans="1:26" x14ac:dyDescent="0.2">
      <c r="Z23">
        <f t="shared" ref="Z23:Z26" si="2">SUM(B23:Y23)</f>
        <v>0</v>
      </c>
    </row>
    <row r="24" spans="1:26" x14ac:dyDescent="0.2">
      <c r="A24" s="6" t="s">
        <v>37</v>
      </c>
      <c r="B24" s="12"/>
      <c r="C24" s="13"/>
      <c r="D24" s="12"/>
      <c r="E24" s="13"/>
      <c r="F24" s="12"/>
      <c r="G24" s="13"/>
      <c r="H24" s="12"/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3"/>
      <c r="X24" s="12"/>
      <c r="Y24" s="13"/>
      <c r="Z24" s="4">
        <f t="shared" si="2"/>
        <v>0</v>
      </c>
    </row>
    <row r="25" spans="1:26" x14ac:dyDescent="0.2">
      <c r="A25" s="6" t="s">
        <v>37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4">
        <f t="shared" si="2"/>
        <v>0</v>
      </c>
    </row>
    <row r="26" spans="1:26" x14ac:dyDescent="0.2">
      <c r="A26" s="6" t="s">
        <v>37</v>
      </c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13"/>
      <c r="T26" s="12"/>
      <c r="U26" s="13"/>
      <c r="V26" s="12"/>
      <c r="W26" s="13"/>
      <c r="X26" s="12"/>
      <c r="Y26" s="13"/>
      <c r="Z26" s="4">
        <f t="shared" si="2"/>
        <v>0</v>
      </c>
    </row>
  </sheetData>
  <autoFilter ref="A6:A26" xr:uid="{00000000-0009-0000-0000-000002000000}"/>
  <mergeCells count="12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25" right="0.25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0"/>
  <sheetViews>
    <sheetView topLeftCell="A19" workbookViewId="0">
      <selection activeCell="C25" sqref="C25"/>
    </sheetView>
  </sheetViews>
  <sheetFormatPr defaultColWidth="11.43359375" defaultRowHeight="15" x14ac:dyDescent="0.2"/>
  <cols>
    <col min="1" max="1" width="11.43359375" style="49"/>
    <col min="2" max="2" width="46.41015625" style="49" customWidth="1"/>
    <col min="3" max="16384" width="11.43359375" style="49"/>
  </cols>
  <sheetData>
    <row r="1" spans="2:4" ht="34.5" customHeight="1" x14ac:dyDescent="0.2"/>
    <row r="2" spans="2:4" ht="34.5" customHeight="1" x14ac:dyDescent="0.2">
      <c r="B2" s="117" t="s">
        <v>38</v>
      </c>
      <c r="C2" s="117"/>
      <c r="D2" s="117"/>
    </row>
    <row r="3" spans="2:4" ht="34.5" customHeight="1" x14ac:dyDescent="0.2">
      <c r="B3" s="50"/>
      <c r="C3" s="50"/>
      <c r="D3" s="50"/>
    </row>
    <row r="4" spans="2:4" ht="34.5" customHeight="1" x14ac:dyDescent="0.2">
      <c r="B4" s="51" t="s">
        <v>39</v>
      </c>
      <c r="C4" s="50"/>
      <c r="D4" s="50"/>
    </row>
    <row r="5" spans="2:4" ht="34.5" customHeight="1" x14ac:dyDescent="0.2">
      <c r="B5" s="52" t="s">
        <v>40</v>
      </c>
      <c r="C5" s="53"/>
      <c r="D5" s="54">
        <f>SUM(C6:C12)</f>
        <v>476.75</v>
      </c>
    </row>
    <row r="6" spans="2:4" ht="34.5" customHeight="1" x14ac:dyDescent="0.2">
      <c r="B6" s="50" t="s">
        <v>41</v>
      </c>
      <c r="C6" s="55"/>
      <c r="D6" s="53"/>
    </row>
    <row r="7" spans="2:4" ht="34.5" customHeight="1" x14ac:dyDescent="0.2">
      <c r="B7" s="50" t="s">
        <v>42</v>
      </c>
      <c r="C7" s="55">
        <f>INMOVILIZADO!F39</f>
        <v>476.75</v>
      </c>
      <c r="D7" s="53"/>
    </row>
    <row r="8" spans="2:4" ht="34.5" customHeight="1" x14ac:dyDescent="0.2">
      <c r="B8" s="50" t="s">
        <v>43</v>
      </c>
      <c r="C8" s="55"/>
      <c r="D8" s="53"/>
    </row>
    <row r="9" spans="2:4" ht="34.5" customHeight="1" x14ac:dyDescent="0.2">
      <c r="B9" s="50" t="s">
        <v>44</v>
      </c>
      <c r="C9" s="55"/>
      <c r="D9" s="53"/>
    </row>
    <row r="10" spans="2:4" ht="34.5" customHeight="1" x14ac:dyDescent="0.2">
      <c r="B10" s="50" t="s">
        <v>45</v>
      </c>
      <c r="C10" s="55"/>
      <c r="D10" s="53"/>
    </row>
    <row r="11" spans="2:4" ht="34.5" customHeight="1" x14ac:dyDescent="0.2">
      <c r="B11" s="50" t="s">
        <v>46</v>
      </c>
      <c r="C11" s="55"/>
      <c r="D11" s="53"/>
    </row>
    <row r="12" spans="2:4" ht="34.5" customHeight="1" x14ac:dyDescent="0.2">
      <c r="B12" s="50" t="s">
        <v>47</v>
      </c>
      <c r="C12" s="55"/>
      <c r="D12" s="53"/>
    </row>
    <row r="13" spans="2:4" ht="34.5" customHeight="1" x14ac:dyDescent="0.2">
      <c r="B13" s="52" t="s">
        <v>48</v>
      </c>
      <c r="C13" s="53"/>
      <c r="D13" s="54">
        <f>C14+C15+C16+C22+C23+C24+C25</f>
        <v>5977.47</v>
      </c>
    </row>
    <row r="14" spans="2:4" ht="34.5" customHeight="1" x14ac:dyDescent="0.2">
      <c r="B14" s="50" t="s">
        <v>49</v>
      </c>
      <c r="C14" s="55"/>
      <c r="D14" s="53"/>
    </row>
    <row r="15" spans="2:4" ht="34.5" customHeight="1" x14ac:dyDescent="0.2">
      <c r="B15" s="50" t="s">
        <v>50</v>
      </c>
      <c r="C15" s="55"/>
      <c r="D15" s="53"/>
    </row>
    <row r="16" spans="2:4" ht="34.5" customHeight="1" x14ac:dyDescent="0.2">
      <c r="B16" s="50" t="s">
        <v>51</v>
      </c>
      <c r="C16" s="53">
        <f>C17+C20+C21</f>
        <v>0</v>
      </c>
      <c r="D16" s="53"/>
    </row>
    <row r="17" spans="2:4" ht="34.5" customHeight="1" x14ac:dyDescent="0.2">
      <c r="B17" s="50" t="s">
        <v>52</v>
      </c>
      <c r="C17" s="53">
        <f>C18+C19</f>
        <v>0</v>
      </c>
      <c r="D17" s="53"/>
    </row>
    <row r="18" spans="2:4" ht="34.5" customHeight="1" x14ac:dyDescent="0.2">
      <c r="B18" s="50" t="s">
        <v>53</v>
      </c>
      <c r="C18" s="55"/>
      <c r="D18" s="53"/>
    </row>
    <row r="19" spans="2:4" ht="34.5" customHeight="1" x14ac:dyDescent="0.2">
      <c r="B19" s="50" t="s">
        <v>54</v>
      </c>
      <c r="C19" s="55"/>
      <c r="D19" s="53"/>
    </row>
    <row r="20" spans="2:4" ht="34.5" customHeight="1" x14ac:dyDescent="0.2">
      <c r="B20" s="50" t="s">
        <v>55</v>
      </c>
      <c r="C20" s="55"/>
      <c r="D20" s="53"/>
    </row>
    <row r="21" spans="2:4" ht="34.5" customHeight="1" x14ac:dyDescent="0.2">
      <c r="B21" s="50" t="s">
        <v>56</v>
      </c>
      <c r="C21" s="55"/>
      <c r="D21" s="53"/>
    </row>
    <row r="22" spans="2:4" ht="34.5" customHeight="1" x14ac:dyDescent="0.2">
      <c r="B22" s="50" t="s">
        <v>57</v>
      </c>
      <c r="C22" s="55"/>
      <c r="D22" s="53"/>
    </row>
    <row r="23" spans="2:4" ht="34.5" customHeight="1" x14ac:dyDescent="0.2">
      <c r="B23" s="50" t="s">
        <v>58</v>
      </c>
      <c r="C23" s="55"/>
      <c r="D23" s="53"/>
    </row>
    <row r="24" spans="2:4" ht="34.5" customHeight="1" x14ac:dyDescent="0.2">
      <c r="B24" s="50" t="s">
        <v>59</v>
      </c>
      <c r="C24" s="55"/>
      <c r="D24" s="53"/>
    </row>
    <row r="25" spans="2:4" ht="34.5" customHeight="1" x14ac:dyDescent="0.2">
      <c r="B25" s="50" t="s">
        <v>60</v>
      </c>
      <c r="C25" s="53">
        <f>'RESUMEN INGR GTOS BANCOS'!H15</f>
        <v>5977.47</v>
      </c>
      <c r="D25" s="53"/>
    </row>
    <row r="26" spans="2:4" ht="34.5" customHeight="1" x14ac:dyDescent="0.2">
      <c r="B26" s="50"/>
      <c r="C26" s="53"/>
      <c r="D26" s="53"/>
    </row>
    <row r="27" spans="2:4" ht="34.5" customHeight="1" x14ac:dyDescent="0.2">
      <c r="B27" s="52" t="s">
        <v>61</v>
      </c>
      <c r="C27" s="53">
        <f>D13+D5</f>
        <v>6454.22</v>
      </c>
      <c r="D27" s="53"/>
    </row>
    <row r="28" spans="2:4" ht="34.5" customHeight="1" x14ac:dyDescent="0.2"/>
    <row r="29" spans="2:4" ht="34.5" customHeight="1" x14ac:dyDescent="0.2"/>
    <row r="30" spans="2:4" ht="34.5" customHeight="1" x14ac:dyDescent="0.2"/>
    <row r="31" spans="2:4" ht="34.5" customHeight="1" x14ac:dyDescent="0.2"/>
    <row r="32" spans="2:4" ht="34.5" customHeight="1" x14ac:dyDescent="0.2"/>
    <row r="33" ht="34.5" customHeight="1" x14ac:dyDescent="0.2"/>
    <row r="34" ht="34.5" customHeight="1" x14ac:dyDescent="0.2"/>
    <row r="35" ht="34.5" customHeight="1" x14ac:dyDescent="0.2"/>
    <row r="36" ht="34.5" customHeight="1" x14ac:dyDescent="0.2"/>
    <row r="37" ht="34.5" customHeight="1" x14ac:dyDescent="0.2"/>
    <row r="38" ht="34.5" customHeight="1" x14ac:dyDescent="0.2"/>
    <row r="39" ht="34.5" customHeight="1" x14ac:dyDescent="0.2"/>
    <row r="40" ht="34.5" customHeight="1" x14ac:dyDescent="0.2"/>
    <row r="41" ht="34.5" customHeight="1" x14ac:dyDescent="0.2"/>
    <row r="42" ht="34.5" customHeight="1" x14ac:dyDescent="0.2"/>
    <row r="43" ht="34.5" customHeight="1" x14ac:dyDescent="0.2"/>
    <row r="44" ht="34.5" customHeight="1" x14ac:dyDescent="0.2"/>
    <row r="45" ht="34.5" customHeight="1" x14ac:dyDescent="0.2"/>
    <row r="46" ht="34.5" customHeight="1" x14ac:dyDescent="0.2"/>
    <row r="47" ht="34.5" customHeight="1" x14ac:dyDescent="0.2"/>
    <row r="48" ht="34.5" customHeight="1" x14ac:dyDescent="0.2"/>
    <row r="49" ht="34.5" customHeight="1" x14ac:dyDescent="0.2"/>
    <row r="50" ht="34.5" customHeight="1" x14ac:dyDescent="0.2"/>
    <row r="51" ht="34.5" customHeight="1" x14ac:dyDescent="0.2"/>
    <row r="52" ht="34.5" customHeight="1" x14ac:dyDescent="0.2"/>
    <row r="53" ht="34.5" customHeight="1" x14ac:dyDescent="0.2"/>
    <row r="54" ht="34.5" customHeight="1" x14ac:dyDescent="0.2"/>
    <row r="55" ht="34.5" customHeight="1" x14ac:dyDescent="0.2"/>
    <row r="56" ht="34.5" customHeight="1" x14ac:dyDescent="0.2"/>
    <row r="57" ht="34.5" customHeight="1" x14ac:dyDescent="0.2"/>
    <row r="58" ht="34.5" customHeight="1" x14ac:dyDescent="0.2"/>
    <row r="59" ht="34.5" customHeight="1" x14ac:dyDescent="0.2"/>
    <row r="60" ht="34.5" customHeight="1" x14ac:dyDescent="0.2"/>
    <row r="61" ht="34.5" customHeight="1" x14ac:dyDescent="0.2"/>
    <row r="62" ht="34.5" customHeight="1" x14ac:dyDescent="0.2"/>
    <row r="63" ht="34.5" customHeight="1" x14ac:dyDescent="0.2"/>
    <row r="64" ht="34.5" customHeight="1" x14ac:dyDescent="0.2"/>
    <row r="65" ht="34.5" customHeight="1" x14ac:dyDescent="0.2"/>
    <row r="66" ht="34.5" customHeight="1" x14ac:dyDescent="0.2"/>
    <row r="67" ht="34.5" customHeight="1" x14ac:dyDescent="0.2"/>
    <row r="68" ht="34.5" customHeight="1" x14ac:dyDescent="0.2"/>
    <row r="69" ht="34.5" customHeight="1" x14ac:dyDescent="0.2"/>
    <row r="70" ht="34.5" customHeight="1" x14ac:dyDescent="0.2"/>
    <row r="71" ht="34.5" customHeight="1" x14ac:dyDescent="0.2"/>
    <row r="72" ht="34.5" customHeight="1" x14ac:dyDescent="0.2"/>
    <row r="73" ht="34.5" customHeight="1" x14ac:dyDescent="0.2"/>
    <row r="74" ht="34.5" customHeight="1" x14ac:dyDescent="0.2"/>
    <row r="75" ht="34.5" customHeight="1" x14ac:dyDescent="0.2"/>
    <row r="76" ht="34.5" customHeight="1" x14ac:dyDescent="0.2"/>
    <row r="77" ht="34.5" customHeight="1" x14ac:dyDescent="0.2"/>
    <row r="78" ht="34.5" customHeight="1" x14ac:dyDescent="0.2"/>
    <row r="79" ht="34.5" customHeight="1" x14ac:dyDescent="0.2"/>
    <row r="80" ht="34.5" customHeight="1" x14ac:dyDescent="0.2"/>
    <row r="81" ht="34.5" customHeight="1" x14ac:dyDescent="0.2"/>
    <row r="82" ht="34.5" customHeight="1" x14ac:dyDescent="0.2"/>
    <row r="83" ht="34.5" customHeight="1" x14ac:dyDescent="0.2"/>
    <row r="84" ht="34.5" customHeight="1" x14ac:dyDescent="0.2"/>
    <row r="85" ht="34.5" customHeight="1" x14ac:dyDescent="0.2"/>
    <row r="86" ht="34.5" customHeight="1" x14ac:dyDescent="0.2"/>
    <row r="87" ht="34.5" customHeight="1" x14ac:dyDescent="0.2"/>
    <row r="88" ht="34.5" customHeight="1" x14ac:dyDescent="0.2"/>
    <row r="89" ht="34.5" customHeight="1" x14ac:dyDescent="0.2"/>
    <row r="90" ht="34.5" customHeight="1" x14ac:dyDescent="0.2"/>
    <row r="91" ht="34.5" customHeight="1" x14ac:dyDescent="0.2"/>
    <row r="92" ht="34.5" customHeight="1" x14ac:dyDescent="0.2"/>
    <row r="93" ht="34.5" customHeight="1" x14ac:dyDescent="0.2"/>
    <row r="94" ht="34.5" customHeight="1" x14ac:dyDescent="0.2"/>
    <row r="95" ht="34.5" customHeight="1" x14ac:dyDescent="0.2"/>
    <row r="96" ht="34.5" customHeight="1" x14ac:dyDescent="0.2"/>
    <row r="97" ht="34.5" customHeight="1" x14ac:dyDescent="0.2"/>
    <row r="98" ht="34.5" customHeight="1" x14ac:dyDescent="0.2"/>
    <row r="99" ht="34.5" customHeight="1" x14ac:dyDescent="0.2"/>
    <row r="100" ht="34.5" customHeight="1" x14ac:dyDescent="0.2"/>
    <row r="101" ht="34.5" customHeight="1" x14ac:dyDescent="0.2"/>
    <row r="102" ht="34.5" customHeight="1" x14ac:dyDescent="0.2"/>
    <row r="103" ht="34.5" customHeight="1" x14ac:dyDescent="0.2"/>
    <row r="104" ht="34.5" customHeight="1" x14ac:dyDescent="0.2"/>
    <row r="105" ht="34.5" customHeight="1" x14ac:dyDescent="0.2"/>
    <row r="106" ht="34.5" customHeight="1" x14ac:dyDescent="0.2"/>
    <row r="107" ht="34.5" customHeight="1" x14ac:dyDescent="0.2"/>
    <row r="108" ht="34.5" customHeight="1" x14ac:dyDescent="0.2"/>
    <row r="109" ht="34.5" customHeight="1" x14ac:dyDescent="0.2"/>
    <row r="110" ht="34.5" customHeight="1" x14ac:dyDescent="0.2"/>
    <row r="111" ht="34.5" customHeight="1" x14ac:dyDescent="0.2"/>
    <row r="112" ht="34.5" customHeight="1" x14ac:dyDescent="0.2"/>
    <row r="113" ht="34.5" customHeight="1" x14ac:dyDescent="0.2"/>
    <row r="114" ht="34.5" customHeight="1" x14ac:dyDescent="0.2"/>
    <row r="115" ht="34.5" customHeight="1" x14ac:dyDescent="0.2"/>
    <row r="116" ht="34.5" customHeight="1" x14ac:dyDescent="0.2"/>
    <row r="117" ht="34.5" customHeight="1" x14ac:dyDescent="0.2"/>
    <row r="118" ht="34.5" customHeight="1" x14ac:dyDescent="0.2"/>
    <row r="119" ht="34.5" customHeight="1" x14ac:dyDescent="0.2"/>
    <row r="120" ht="34.5" customHeight="1" x14ac:dyDescent="0.2"/>
    <row r="121" ht="34.5" customHeight="1" x14ac:dyDescent="0.2"/>
    <row r="122" ht="34.5" customHeight="1" x14ac:dyDescent="0.2"/>
    <row r="123" ht="34.5" customHeight="1" x14ac:dyDescent="0.2"/>
    <row r="124" ht="34.5" customHeight="1" x14ac:dyDescent="0.2"/>
    <row r="125" ht="34.5" customHeight="1" x14ac:dyDescent="0.2"/>
    <row r="126" ht="34.5" customHeight="1" x14ac:dyDescent="0.2"/>
    <row r="127" ht="34.5" customHeight="1" x14ac:dyDescent="0.2"/>
    <row r="128" ht="34.5" customHeight="1" x14ac:dyDescent="0.2"/>
    <row r="129" ht="34.5" customHeight="1" x14ac:dyDescent="0.2"/>
    <row r="130" ht="34.5" customHeight="1" x14ac:dyDescent="0.2"/>
    <row r="131" ht="34.5" customHeight="1" x14ac:dyDescent="0.2"/>
    <row r="132" ht="34.5" customHeight="1" x14ac:dyDescent="0.2"/>
    <row r="133" ht="34.5" customHeight="1" x14ac:dyDescent="0.2"/>
    <row r="134" ht="34.5" customHeight="1" x14ac:dyDescent="0.2"/>
    <row r="135" ht="34.5" customHeight="1" x14ac:dyDescent="0.2"/>
    <row r="136" ht="34.5" customHeight="1" x14ac:dyDescent="0.2"/>
    <row r="137" ht="34.5" customHeight="1" x14ac:dyDescent="0.2"/>
    <row r="138" ht="34.5" customHeight="1" x14ac:dyDescent="0.2"/>
    <row r="139" ht="34.5" customHeight="1" x14ac:dyDescent="0.2"/>
    <row r="140" ht="34.5" customHeight="1" x14ac:dyDescent="0.2"/>
    <row r="141" ht="34.5" customHeight="1" x14ac:dyDescent="0.2"/>
    <row r="142" ht="34.5" customHeight="1" x14ac:dyDescent="0.2"/>
    <row r="143" ht="34.5" customHeight="1" x14ac:dyDescent="0.2"/>
    <row r="144" ht="34.5" customHeight="1" x14ac:dyDescent="0.2"/>
    <row r="145" ht="34.5" customHeight="1" x14ac:dyDescent="0.2"/>
    <row r="146" ht="34.5" customHeight="1" x14ac:dyDescent="0.2"/>
    <row r="147" ht="34.5" customHeight="1" x14ac:dyDescent="0.2"/>
    <row r="148" ht="34.5" customHeight="1" x14ac:dyDescent="0.2"/>
    <row r="149" ht="34.5" customHeight="1" x14ac:dyDescent="0.2"/>
    <row r="150" ht="34.5" customHeight="1" x14ac:dyDescent="0.2"/>
    <row r="151" ht="34.5" customHeight="1" x14ac:dyDescent="0.2"/>
    <row r="152" ht="34.5" customHeight="1" x14ac:dyDescent="0.2"/>
    <row r="153" ht="34.5" customHeight="1" x14ac:dyDescent="0.2"/>
    <row r="154" ht="34.5" customHeight="1" x14ac:dyDescent="0.2"/>
    <row r="155" ht="34.5" customHeight="1" x14ac:dyDescent="0.2"/>
    <row r="156" ht="34.5" customHeight="1" x14ac:dyDescent="0.2"/>
    <row r="157" ht="34.5" customHeight="1" x14ac:dyDescent="0.2"/>
    <row r="158" ht="34.5" customHeight="1" x14ac:dyDescent="0.2"/>
    <row r="159" ht="34.5" customHeight="1" x14ac:dyDescent="0.2"/>
    <row r="160" ht="34.5" customHeight="1" x14ac:dyDescent="0.2"/>
    <row r="161" ht="34.5" customHeight="1" x14ac:dyDescent="0.2"/>
    <row r="162" ht="34.5" customHeight="1" x14ac:dyDescent="0.2"/>
    <row r="163" ht="34.5" customHeight="1" x14ac:dyDescent="0.2"/>
    <row r="164" ht="34.5" customHeight="1" x14ac:dyDescent="0.2"/>
    <row r="165" ht="34.5" customHeight="1" x14ac:dyDescent="0.2"/>
    <row r="166" ht="34.5" customHeight="1" x14ac:dyDescent="0.2"/>
    <row r="167" ht="34.5" customHeight="1" x14ac:dyDescent="0.2"/>
    <row r="168" ht="34.5" customHeight="1" x14ac:dyDescent="0.2"/>
    <row r="169" ht="34.5" customHeight="1" x14ac:dyDescent="0.2"/>
    <row r="170" ht="34.5" customHeight="1" x14ac:dyDescent="0.2"/>
    <row r="171" ht="34.5" customHeight="1" x14ac:dyDescent="0.2"/>
    <row r="172" ht="34.5" customHeight="1" x14ac:dyDescent="0.2"/>
    <row r="173" ht="34.5" customHeight="1" x14ac:dyDescent="0.2"/>
    <row r="174" ht="34.5" customHeight="1" x14ac:dyDescent="0.2"/>
    <row r="175" ht="34.5" customHeight="1" x14ac:dyDescent="0.2"/>
    <row r="176" ht="34.5" customHeight="1" x14ac:dyDescent="0.2"/>
    <row r="177" ht="34.5" customHeight="1" x14ac:dyDescent="0.2"/>
    <row r="178" ht="34.5" customHeight="1" x14ac:dyDescent="0.2"/>
    <row r="179" ht="34.5" customHeight="1" x14ac:dyDescent="0.2"/>
    <row r="180" ht="34.5" customHeight="1" x14ac:dyDescent="0.2"/>
    <row r="181" ht="34.5" customHeight="1" x14ac:dyDescent="0.2"/>
    <row r="182" ht="34.5" customHeight="1" x14ac:dyDescent="0.2"/>
    <row r="183" ht="34.5" customHeight="1" x14ac:dyDescent="0.2"/>
    <row r="184" ht="34.5" customHeight="1" x14ac:dyDescent="0.2"/>
    <row r="185" ht="34.5" customHeight="1" x14ac:dyDescent="0.2"/>
    <row r="186" ht="34.5" customHeight="1" x14ac:dyDescent="0.2"/>
    <row r="187" ht="34.5" customHeight="1" x14ac:dyDescent="0.2"/>
    <row r="188" ht="34.5" customHeight="1" x14ac:dyDescent="0.2"/>
    <row r="189" ht="34.5" customHeight="1" x14ac:dyDescent="0.2"/>
    <row r="190" ht="34.5" customHeight="1" x14ac:dyDescent="0.2"/>
    <row r="191" ht="34.5" customHeight="1" x14ac:dyDescent="0.2"/>
    <row r="192" ht="34.5" customHeight="1" x14ac:dyDescent="0.2"/>
    <row r="193" ht="34.5" customHeight="1" x14ac:dyDescent="0.2"/>
    <row r="194" ht="34.5" customHeight="1" x14ac:dyDescent="0.2"/>
    <row r="195" ht="34.5" customHeight="1" x14ac:dyDescent="0.2"/>
    <row r="196" ht="34.5" customHeight="1" x14ac:dyDescent="0.2"/>
    <row r="197" ht="34.5" customHeight="1" x14ac:dyDescent="0.2"/>
    <row r="198" ht="34.5" customHeight="1" x14ac:dyDescent="0.2"/>
    <row r="199" ht="34.5" customHeight="1" x14ac:dyDescent="0.2"/>
    <row r="200" ht="34.5" customHeight="1" x14ac:dyDescent="0.2"/>
    <row r="201" ht="34.5" customHeight="1" x14ac:dyDescent="0.2"/>
    <row r="202" ht="34.5" customHeight="1" x14ac:dyDescent="0.2"/>
    <row r="203" ht="34.5" customHeight="1" x14ac:dyDescent="0.2"/>
    <row r="204" ht="34.5" customHeight="1" x14ac:dyDescent="0.2"/>
    <row r="205" ht="34.5" customHeight="1" x14ac:dyDescent="0.2"/>
    <row r="206" ht="34.5" customHeight="1" x14ac:dyDescent="0.2"/>
    <row r="207" ht="34.5" customHeight="1" x14ac:dyDescent="0.2"/>
    <row r="208" ht="34.5" customHeight="1" x14ac:dyDescent="0.2"/>
    <row r="209" ht="34.5" customHeight="1" x14ac:dyDescent="0.2"/>
    <row r="210" ht="34.5" customHeight="1" x14ac:dyDescent="0.2"/>
  </sheetData>
  <sheetProtection password="B03D" sheet="1" objects="1" scenarios="1"/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230"/>
  <sheetViews>
    <sheetView workbookViewId="0">
      <selection activeCell="G16" sqref="G16"/>
    </sheetView>
  </sheetViews>
  <sheetFormatPr defaultColWidth="11.43359375" defaultRowHeight="15" x14ac:dyDescent="0.2"/>
  <cols>
    <col min="1" max="1" width="11.43359375" style="56"/>
    <col min="2" max="2" width="46.41015625" style="56" customWidth="1"/>
    <col min="3" max="16384" width="11.43359375" style="56"/>
  </cols>
  <sheetData>
    <row r="1" spans="2:4" ht="34.5" customHeight="1" x14ac:dyDescent="0.2"/>
    <row r="2" spans="2:4" ht="34.5" customHeight="1" x14ac:dyDescent="0.2">
      <c r="B2" s="118" t="s">
        <v>38</v>
      </c>
      <c r="C2" s="118"/>
      <c r="D2" s="118"/>
    </row>
    <row r="3" spans="2:4" ht="34.5" customHeight="1" x14ac:dyDescent="0.2">
      <c r="B3" s="57"/>
      <c r="C3" s="57"/>
      <c r="D3" s="57"/>
    </row>
    <row r="4" spans="2:4" ht="34.5" customHeight="1" x14ac:dyDescent="0.2">
      <c r="B4" s="58" t="s">
        <v>62</v>
      </c>
      <c r="C4" s="57"/>
      <c r="D4" s="57"/>
    </row>
    <row r="5" spans="2:4" ht="34.5" customHeight="1" x14ac:dyDescent="0.2">
      <c r="B5" s="59" t="s">
        <v>63</v>
      </c>
      <c r="C5" s="60"/>
      <c r="D5" s="61">
        <f>SUM(C6:C12)</f>
        <v>5474.9799999999977</v>
      </c>
    </row>
    <row r="6" spans="2:4" ht="34.5" customHeight="1" x14ac:dyDescent="0.2">
      <c r="B6" s="57" t="s">
        <v>64</v>
      </c>
      <c r="C6" s="60">
        <f>C7+C10+C11+C12+C13+C14+C15+C16+C17</f>
        <v>5474.9799999999977</v>
      </c>
      <c r="D6" s="60"/>
    </row>
    <row r="7" spans="2:4" ht="34.5" customHeight="1" x14ac:dyDescent="0.2">
      <c r="B7" s="57" t="s">
        <v>65</v>
      </c>
      <c r="C7" s="60">
        <f>C8+C9</f>
        <v>0</v>
      </c>
      <c r="D7" s="60"/>
    </row>
    <row r="8" spans="2:4" ht="34.5" customHeight="1" x14ac:dyDescent="0.2">
      <c r="B8" s="57" t="s">
        <v>66</v>
      </c>
      <c r="C8" s="55"/>
      <c r="D8" s="60"/>
    </row>
    <row r="9" spans="2:4" ht="34.5" customHeight="1" x14ac:dyDescent="0.2">
      <c r="B9" s="57" t="s">
        <v>67</v>
      </c>
      <c r="C9" s="55"/>
      <c r="D9" s="60"/>
    </row>
    <row r="10" spans="2:4" ht="34.5" customHeight="1" x14ac:dyDescent="0.2">
      <c r="B10" s="57" t="s">
        <v>68</v>
      </c>
      <c r="C10" s="55"/>
      <c r="D10" s="60"/>
    </row>
    <row r="11" spans="2:4" ht="34.5" customHeight="1" x14ac:dyDescent="0.2">
      <c r="B11" s="57" t="s">
        <v>69</v>
      </c>
      <c r="C11" s="55"/>
      <c r="D11" s="60"/>
    </row>
    <row r="12" spans="2:4" ht="34.5" customHeight="1" x14ac:dyDescent="0.2">
      <c r="B12" s="57" t="s">
        <v>70</v>
      </c>
      <c r="C12" s="55"/>
      <c r="D12" s="60"/>
    </row>
    <row r="13" spans="2:4" ht="34.5" customHeight="1" x14ac:dyDescent="0.2">
      <c r="B13" s="62" t="s">
        <v>71</v>
      </c>
      <c r="C13" s="55">
        <f>'CUENTAS 2017'!G13+'CUENTAS 2017'!G15</f>
        <v>5369.2399999999943</v>
      </c>
      <c r="D13" s="61"/>
    </row>
    <row r="14" spans="2:4" ht="34.5" customHeight="1" x14ac:dyDescent="0.2">
      <c r="B14" s="57" t="s">
        <v>72</v>
      </c>
      <c r="C14" s="55"/>
      <c r="D14" s="60"/>
    </row>
    <row r="15" spans="2:4" ht="34.5" customHeight="1" x14ac:dyDescent="0.2">
      <c r="B15" s="57" t="s">
        <v>73</v>
      </c>
      <c r="C15" s="53">
        <f>'PERDIDAS Y GANANCIAS'!D32</f>
        <v>105.74000000000363</v>
      </c>
      <c r="D15" s="60"/>
    </row>
    <row r="16" spans="2:4" ht="34.5" customHeight="1" x14ac:dyDescent="0.2">
      <c r="B16" s="57" t="s">
        <v>74</v>
      </c>
      <c r="C16" s="55"/>
      <c r="D16" s="60"/>
    </row>
    <row r="17" spans="2:4" ht="34.5" customHeight="1" x14ac:dyDescent="0.2">
      <c r="B17" s="57" t="s">
        <v>75</v>
      </c>
      <c r="C17" s="60">
        <f>C18+C19</f>
        <v>0</v>
      </c>
      <c r="D17" s="60"/>
    </row>
    <row r="18" spans="2:4" ht="34.5" customHeight="1" x14ac:dyDescent="0.2">
      <c r="B18" s="57" t="s">
        <v>76</v>
      </c>
      <c r="C18" s="55"/>
      <c r="D18" s="60"/>
    </row>
    <row r="19" spans="2:4" ht="34.5" customHeight="1" x14ac:dyDescent="0.2">
      <c r="B19" s="57" t="s">
        <v>77</v>
      </c>
      <c r="C19" s="55"/>
      <c r="D19" s="60"/>
    </row>
    <row r="20" spans="2:4" ht="34.5" customHeight="1" x14ac:dyDescent="0.2">
      <c r="B20" s="59" t="s">
        <v>78</v>
      </c>
      <c r="C20" s="60"/>
      <c r="D20" s="60">
        <f>C21+C22+C26+C27+C28+C29+C30</f>
        <v>0</v>
      </c>
    </row>
    <row r="21" spans="2:4" ht="34.5" customHeight="1" x14ac:dyDescent="0.2">
      <c r="B21" s="57" t="s">
        <v>79</v>
      </c>
      <c r="C21" s="55"/>
      <c r="D21" s="60"/>
    </row>
    <row r="22" spans="2:4" ht="34.5" customHeight="1" x14ac:dyDescent="0.2">
      <c r="B22" s="57" t="s">
        <v>80</v>
      </c>
      <c r="C22" s="60">
        <f>C23+C24+C25</f>
        <v>0</v>
      </c>
      <c r="D22" s="60"/>
    </row>
    <row r="23" spans="2:4" ht="34.5" customHeight="1" x14ac:dyDescent="0.2">
      <c r="B23" s="57" t="s">
        <v>81</v>
      </c>
      <c r="C23" s="55"/>
      <c r="D23" s="60"/>
    </row>
    <row r="24" spans="2:4" ht="34.5" customHeight="1" x14ac:dyDescent="0.2">
      <c r="B24" s="57" t="s">
        <v>82</v>
      </c>
      <c r="C24" s="55"/>
      <c r="D24" s="60"/>
    </row>
    <row r="25" spans="2:4" ht="34.5" customHeight="1" x14ac:dyDescent="0.2">
      <c r="B25" s="57" t="s">
        <v>83</v>
      </c>
      <c r="C25" s="55"/>
      <c r="D25" s="60"/>
    </row>
    <row r="26" spans="2:4" ht="34.5" customHeight="1" x14ac:dyDescent="0.2">
      <c r="B26" s="57" t="s">
        <v>84</v>
      </c>
      <c r="C26" s="55"/>
      <c r="D26" s="60"/>
    </row>
    <row r="27" spans="2:4" ht="34.5" customHeight="1" x14ac:dyDescent="0.2">
      <c r="B27" s="57" t="s">
        <v>85</v>
      </c>
      <c r="C27" s="55"/>
      <c r="D27" s="60"/>
    </row>
    <row r="28" spans="2:4" ht="34.5" customHeight="1" x14ac:dyDescent="0.2">
      <c r="B28" s="57" t="s">
        <v>86</v>
      </c>
      <c r="C28" s="55"/>
      <c r="D28" s="60"/>
    </row>
    <row r="29" spans="2:4" ht="34.5" customHeight="1" x14ac:dyDescent="0.2">
      <c r="B29" s="57" t="s">
        <v>87</v>
      </c>
      <c r="C29" s="55"/>
      <c r="D29" s="60"/>
    </row>
    <row r="30" spans="2:4" ht="34.5" customHeight="1" x14ac:dyDescent="0.2">
      <c r="B30" s="57" t="s">
        <v>88</v>
      </c>
      <c r="C30" s="55"/>
      <c r="D30" s="60"/>
    </row>
    <row r="31" spans="2:4" ht="34.5" customHeight="1" x14ac:dyDescent="0.2">
      <c r="B31" s="59" t="s">
        <v>89</v>
      </c>
      <c r="C31" s="60"/>
      <c r="D31" s="60">
        <f>C32+C33+C34+C38+C39+C44+C45</f>
        <v>0</v>
      </c>
    </row>
    <row r="32" spans="2:4" ht="34.5" customHeight="1" x14ac:dyDescent="0.2">
      <c r="B32" s="57" t="s">
        <v>90</v>
      </c>
      <c r="C32" s="55"/>
      <c r="D32" s="60"/>
    </row>
    <row r="33" spans="2:4" ht="34.5" customHeight="1" x14ac:dyDescent="0.2">
      <c r="B33" s="57" t="s">
        <v>91</v>
      </c>
      <c r="C33" s="55"/>
      <c r="D33" s="60"/>
    </row>
    <row r="34" spans="2:4" ht="34.5" customHeight="1" x14ac:dyDescent="0.2">
      <c r="B34" s="57" t="s">
        <v>92</v>
      </c>
      <c r="C34" s="60">
        <f>C35+C36+C37</f>
        <v>0</v>
      </c>
      <c r="D34" s="60"/>
    </row>
    <row r="35" spans="2:4" ht="34.5" customHeight="1" x14ac:dyDescent="0.2">
      <c r="B35" s="57" t="s">
        <v>81</v>
      </c>
      <c r="C35" s="55"/>
      <c r="D35" s="60"/>
    </row>
    <row r="36" spans="2:4" ht="34.5" customHeight="1" x14ac:dyDescent="0.2">
      <c r="B36" s="57" t="s">
        <v>82</v>
      </c>
      <c r="C36" s="55"/>
      <c r="D36" s="60"/>
    </row>
    <row r="37" spans="2:4" ht="34.5" customHeight="1" x14ac:dyDescent="0.2">
      <c r="B37" s="57" t="s">
        <v>93</v>
      </c>
      <c r="C37" s="55"/>
      <c r="D37" s="60"/>
    </row>
    <row r="38" spans="2:4" ht="34.5" customHeight="1" x14ac:dyDescent="0.2">
      <c r="B38" s="57" t="s">
        <v>94</v>
      </c>
      <c r="C38" s="55"/>
      <c r="D38" s="60"/>
    </row>
    <row r="39" spans="2:4" ht="34.5" customHeight="1" x14ac:dyDescent="0.2">
      <c r="B39" s="57" t="s">
        <v>95</v>
      </c>
      <c r="C39" s="60">
        <f>C40+C43</f>
        <v>0</v>
      </c>
      <c r="D39" s="60"/>
    </row>
    <row r="40" spans="2:4" ht="34.5" customHeight="1" x14ac:dyDescent="0.2">
      <c r="B40" s="57" t="s">
        <v>96</v>
      </c>
      <c r="C40" s="60">
        <f>C41+C42</f>
        <v>0</v>
      </c>
      <c r="D40" s="60"/>
    </row>
    <row r="41" spans="2:4" ht="34.5" customHeight="1" x14ac:dyDescent="0.2">
      <c r="B41" s="57" t="s">
        <v>97</v>
      </c>
      <c r="C41" s="55"/>
      <c r="D41" s="60"/>
    </row>
    <row r="42" spans="2:4" ht="34.5" customHeight="1" x14ac:dyDescent="0.2">
      <c r="B42" s="57" t="s">
        <v>98</v>
      </c>
      <c r="C42" s="55"/>
      <c r="D42" s="60"/>
    </row>
    <row r="43" spans="2:4" ht="34.5" customHeight="1" x14ac:dyDescent="0.2">
      <c r="B43" s="57" t="s">
        <v>99</v>
      </c>
      <c r="C43" s="55"/>
      <c r="D43" s="60"/>
    </row>
    <row r="44" spans="2:4" ht="34.5" customHeight="1" x14ac:dyDescent="0.2">
      <c r="B44" s="57" t="s">
        <v>59</v>
      </c>
      <c r="C44" s="55"/>
      <c r="D44" s="60"/>
    </row>
    <row r="45" spans="2:4" ht="34.5" customHeight="1" x14ac:dyDescent="0.2">
      <c r="B45" s="57" t="s">
        <v>100</v>
      </c>
      <c r="C45" s="55"/>
      <c r="D45" s="60"/>
    </row>
    <row r="46" spans="2:4" ht="34.5" customHeight="1" x14ac:dyDescent="0.2">
      <c r="B46" s="57"/>
      <c r="C46" s="60"/>
      <c r="D46" s="60"/>
    </row>
    <row r="47" spans="2:4" ht="34.5" customHeight="1" x14ac:dyDescent="0.2">
      <c r="B47" s="59" t="s">
        <v>101</v>
      </c>
      <c r="C47" s="60"/>
      <c r="D47" s="60">
        <f>D5+D20+D31</f>
        <v>5474.9799999999977</v>
      </c>
    </row>
    <row r="48" spans="2:4" ht="34.5" customHeight="1" x14ac:dyDescent="0.2"/>
    <row r="49" ht="34.5" customHeight="1" x14ac:dyDescent="0.2"/>
    <row r="50" ht="34.5" customHeight="1" x14ac:dyDescent="0.2"/>
    <row r="51" ht="34.5" customHeight="1" x14ac:dyDescent="0.2"/>
    <row r="52" ht="34.5" customHeight="1" x14ac:dyDescent="0.2"/>
    <row r="53" ht="34.5" customHeight="1" x14ac:dyDescent="0.2"/>
    <row r="54" ht="34.5" customHeight="1" x14ac:dyDescent="0.2"/>
    <row r="55" ht="34.5" customHeight="1" x14ac:dyDescent="0.2"/>
    <row r="56" ht="34.5" customHeight="1" x14ac:dyDescent="0.2"/>
    <row r="57" ht="34.5" customHeight="1" x14ac:dyDescent="0.2"/>
    <row r="58" ht="34.5" customHeight="1" x14ac:dyDescent="0.2"/>
    <row r="59" ht="34.5" customHeight="1" x14ac:dyDescent="0.2"/>
    <row r="60" ht="34.5" customHeight="1" x14ac:dyDescent="0.2"/>
    <row r="61" ht="34.5" customHeight="1" x14ac:dyDescent="0.2"/>
    <row r="62" ht="34.5" customHeight="1" x14ac:dyDescent="0.2"/>
    <row r="63" ht="34.5" customHeight="1" x14ac:dyDescent="0.2"/>
    <row r="64" ht="34.5" customHeight="1" x14ac:dyDescent="0.2"/>
    <row r="65" ht="34.5" customHeight="1" x14ac:dyDescent="0.2"/>
    <row r="66" ht="34.5" customHeight="1" x14ac:dyDescent="0.2"/>
    <row r="67" ht="34.5" customHeight="1" x14ac:dyDescent="0.2"/>
    <row r="68" ht="34.5" customHeight="1" x14ac:dyDescent="0.2"/>
    <row r="69" ht="34.5" customHeight="1" x14ac:dyDescent="0.2"/>
    <row r="70" ht="34.5" customHeight="1" x14ac:dyDescent="0.2"/>
    <row r="71" ht="34.5" customHeight="1" x14ac:dyDescent="0.2"/>
    <row r="72" ht="34.5" customHeight="1" x14ac:dyDescent="0.2"/>
    <row r="73" ht="34.5" customHeight="1" x14ac:dyDescent="0.2"/>
    <row r="74" ht="34.5" customHeight="1" x14ac:dyDescent="0.2"/>
    <row r="75" ht="34.5" customHeight="1" x14ac:dyDescent="0.2"/>
    <row r="76" ht="34.5" customHeight="1" x14ac:dyDescent="0.2"/>
    <row r="77" ht="34.5" customHeight="1" x14ac:dyDescent="0.2"/>
    <row r="78" ht="34.5" customHeight="1" x14ac:dyDescent="0.2"/>
    <row r="79" ht="34.5" customHeight="1" x14ac:dyDescent="0.2"/>
    <row r="80" ht="34.5" customHeight="1" x14ac:dyDescent="0.2"/>
    <row r="81" ht="34.5" customHeight="1" x14ac:dyDescent="0.2"/>
    <row r="82" ht="34.5" customHeight="1" x14ac:dyDescent="0.2"/>
    <row r="83" ht="34.5" customHeight="1" x14ac:dyDescent="0.2"/>
    <row r="84" ht="34.5" customHeight="1" x14ac:dyDescent="0.2"/>
    <row r="85" ht="34.5" customHeight="1" x14ac:dyDescent="0.2"/>
    <row r="86" ht="34.5" customHeight="1" x14ac:dyDescent="0.2"/>
    <row r="87" ht="34.5" customHeight="1" x14ac:dyDescent="0.2"/>
    <row r="88" ht="34.5" customHeight="1" x14ac:dyDescent="0.2"/>
    <row r="89" ht="34.5" customHeight="1" x14ac:dyDescent="0.2"/>
    <row r="90" ht="34.5" customHeight="1" x14ac:dyDescent="0.2"/>
    <row r="91" ht="34.5" customHeight="1" x14ac:dyDescent="0.2"/>
    <row r="92" ht="34.5" customHeight="1" x14ac:dyDescent="0.2"/>
    <row r="93" ht="34.5" customHeight="1" x14ac:dyDescent="0.2"/>
    <row r="94" ht="34.5" customHeight="1" x14ac:dyDescent="0.2"/>
    <row r="95" ht="34.5" customHeight="1" x14ac:dyDescent="0.2"/>
    <row r="96" ht="34.5" customHeight="1" x14ac:dyDescent="0.2"/>
    <row r="97" ht="34.5" customHeight="1" x14ac:dyDescent="0.2"/>
    <row r="98" ht="34.5" customHeight="1" x14ac:dyDescent="0.2"/>
    <row r="99" ht="34.5" customHeight="1" x14ac:dyDescent="0.2"/>
    <row r="100" ht="34.5" customHeight="1" x14ac:dyDescent="0.2"/>
    <row r="101" ht="34.5" customHeight="1" x14ac:dyDescent="0.2"/>
    <row r="102" ht="34.5" customHeight="1" x14ac:dyDescent="0.2"/>
    <row r="103" ht="34.5" customHeight="1" x14ac:dyDescent="0.2"/>
    <row r="104" ht="34.5" customHeight="1" x14ac:dyDescent="0.2"/>
    <row r="105" ht="34.5" customHeight="1" x14ac:dyDescent="0.2"/>
    <row r="106" ht="34.5" customHeight="1" x14ac:dyDescent="0.2"/>
    <row r="107" ht="34.5" customHeight="1" x14ac:dyDescent="0.2"/>
    <row r="108" ht="34.5" customHeight="1" x14ac:dyDescent="0.2"/>
    <row r="109" ht="34.5" customHeight="1" x14ac:dyDescent="0.2"/>
    <row r="110" ht="34.5" customHeight="1" x14ac:dyDescent="0.2"/>
    <row r="111" ht="34.5" customHeight="1" x14ac:dyDescent="0.2"/>
    <row r="112" ht="34.5" customHeight="1" x14ac:dyDescent="0.2"/>
    <row r="113" ht="34.5" customHeight="1" x14ac:dyDescent="0.2"/>
    <row r="114" ht="34.5" customHeight="1" x14ac:dyDescent="0.2"/>
    <row r="115" ht="34.5" customHeight="1" x14ac:dyDescent="0.2"/>
    <row r="116" ht="34.5" customHeight="1" x14ac:dyDescent="0.2"/>
    <row r="117" ht="34.5" customHeight="1" x14ac:dyDescent="0.2"/>
    <row r="118" ht="34.5" customHeight="1" x14ac:dyDescent="0.2"/>
    <row r="119" ht="34.5" customHeight="1" x14ac:dyDescent="0.2"/>
    <row r="120" ht="34.5" customHeight="1" x14ac:dyDescent="0.2"/>
    <row r="121" ht="34.5" customHeight="1" x14ac:dyDescent="0.2"/>
    <row r="122" ht="34.5" customHeight="1" x14ac:dyDescent="0.2"/>
    <row r="123" ht="34.5" customHeight="1" x14ac:dyDescent="0.2"/>
    <row r="124" ht="34.5" customHeight="1" x14ac:dyDescent="0.2"/>
    <row r="125" ht="34.5" customHeight="1" x14ac:dyDescent="0.2"/>
    <row r="126" ht="34.5" customHeight="1" x14ac:dyDescent="0.2"/>
    <row r="127" ht="34.5" customHeight="1" x14ac:dyDescent="0.2"/>
    <row r="128" ht="34.5" customHeight="1" x14ac:dyDescent="0.2"/>
    <row r="129" ht="34.5" customHeight="1" x14ac:dyDescent="0.2"/>
    <row r="130" ht="34.5" customHeight="1" x14ac:dyDescent="0.2"/>
    <row r="131" ht="34.5" customHeight="1" x14ac:dyDescent="0.2"/>
    <row r="132" ht="34.5" customHeight="1" x14ac:dyDescent="0.2"/>
    <row r="133" ht="34.5" customHeight="1" x14ac:dyDescent="0.2"/>
    <row r="134" ht="34.5" customHeight="1" x14ac:dyDescent="0.2"/>
    <row r="135" ht="34.5" customHeight="1" x14ac:dyDescent="0.2"/>
    <row r="136" ht="34.5" customHeight="1" x14ac:dyDescent="0.2"/>
    <row r="137" ht="34.5" customHeight="1" x14ac:dyDescent="0.2"/>
    <row r="138" ht="34.5" customHeight="1" x14ac:dyDescent="0.2"/>
    <row r="139" ht="34.5" customHeight="1" x14ac:dyDescent="0.2"/>
    <row r="140" ht="34.5" customHeight="1" x14ac:dyDescent="0.2"/>
    <row r="141" ht="34.5" customHeight="1" x14ac:dyDescent="0.2"/>
    <row r="142" ht="34.5" customHeight="1" x14ac:dyDescent="0.2"/>
    <row r="143" ht="34.5" customHeight="1" x14ac:dyDescent="0.2"/>
    <row r="144" ht="34.5" customHeight="1" x14ac:dyDescent="0.2"/>
    <row r="145" ht="34.5" customHeight="1" x14ac:dyDescent="0.2"/>
    <row r="146" ht="34.5" customHeight="1" x14ac:dyDescent="0.2"/>
    <row r="147" ht="34.5" customHeight="1" x14ac:dyDescent="0.2"/>
    <row r="148" ht="34.5" customHeight="1" x14ac:dyDescent="0.2"/>
    <row r="149" ht="34.5" customHeight="1" x14ac:dyDescent="0.2"/>
    <row r="150" ht="34.5" customHeight="1" x14ac:dyDescent="0.2"/>
    <row r="151" ht="34.5" customHeight="1" x14ac:dyDescent="0.2"/>
    <row r="152" ht="34.5" customHeight="1" x14ac:dyDescent="0.2"/>
    <row r="153" ht="34.5" customHeight="1" x14ac:dyDescent="0.2"/>
    <row r="154" ht="34.5" customHeight="1" x14ac:dyDescent="0.2"/>
    <row r="155" ht="34.5" customHeight="1" x14ac:dyDescent="0.2"/>
    <row r="156" ht="34.5" customHeight="1" x14ac:dyDescent="0.2"/>
    <row r="157" ht="34.5" customHeight="1" x14ac:dyDescent="0.2"/>
    <row r="158" ht="34.5" customHeight="1" x14ac:dyDescent="0.2"/>
    <row r="159" ht="34.5" customHeight="1" x14ac:dyDescent="0.2"/>
    <row r="160" ht="34.5" customHeight="1" x14ac:dyDescent="0.2"/>
    <row r="161" ht="34.5" customHeight="1" x14ac:dyDescent="0.2"/>
    <row r="162" ht="34.5" customHeight="1" x14ac:dyDescent="0.2"/>
    <row r="163" ht="34.5" customHeight="1" x14ac:dyDescent="0.2"/>
    <row r="164" ht="34.5" customHeight="1" x14ac:dyDescent="0.2"/>
    <row r="165" ht="34.5" customHeight="1" x14ac:dyDescent="0.2"/>
    <row r="166" ht="34.5" customHeight="1" x14ac:dyDescent="0.2"/>
    <row r="167" ht="34.5" customHeight="1" x14ac:dyDescent="0.2"/>
    <row r="168" ht="34.5" customHeight="1" x14ac:dyDescent="0.2"/>
    <row r="169" ht="34.5" customHeight="1" x14ac:dyDescent="0.2"/>
    <row r="170" ht="34.5" customHeight="1" x14ac:dyDescent="0.2"/>
    <row r="171" ht="34.5" customHeight="1" x14ac:dyDescent="0.2"/>
    <row r="172" ht="34.5" customHeight="1" x14ac:dyDescent="0.2"/>
    <row r="173" ht="34.5" customHeight="1" x14ac:dyDescent="0.2"/>
    <row r="174" ht="34.5" customHeight="1" x14ac:dyDescent="0.2"/>
    <row r="175" ht="34.5" customHeight="1" x14ac:dyDescent="0.2"/>
    <row r="176" ht="34.5" customHeight="1" x14ac:dyDescent="0.2"/>
    <row r="177" ht="34.5" customHeight="1" x14ac:dyDescent="0.2"/>
    <row r="178" ht="34.5" customHeight="1" x14ac:dyDescent="0.2"/>
    <row r="179" ht="34.5" customHeight="1" x14ac:dyDescent="0.2"/>
    <row r="180" ht="34.5" customHeight="1" x14ac:dyDescent="0.2"/>
    <row r="181" ht="34.5" customHeight="1" x14ac:dyDescent="0.2"/>
    <row r="182" ht="34.5" customHeight="1" x14ac:dyDescent="0.2"/>
    <row r="183" ht="34.5" customHeight="1" x14ac:dyDescent="0.2"/>
    <row r="184" ht="34.5" customHeight="1" x14ac:dyDescent="0.2"/>
    <row r="185" ht="34.5" customHeight="1" x14ac:dyDescent="0.2"/>
    <row r="186" ht="34.5" customHeight="1" x14ac:dyDescent="0.2"/>
    <row r="187" ht="34.5" customHeight="1" x14ac:dyDescent="0.2"/>
    <row r="188" ht="34.5" customHeight="1" x14ac:dyDescent="0.2"/>
    <row r="189" ht="34.5" customHeight="1" x14ac:dyDescent="0.2"/>
    <row r="190" ht="34.5" customHeight="1" x14ac:dyDescent="0.2"/>
    <row r="191" ht="34.5" customHeight="1" x14ac:dyDescent="0.2"/>
    <row r="192" ht="34.5" customHeight="1" x14ac:dyDescent="0.2"/>
    <row r="193" ht="34.5" customHeight="1" x14ac:dyDescent="0.2"/>
    <row r="194" ht="34.5" customHeight="1" x14ac:dyDescent="0.2"/>
    <row r="195" ht="34.5" customHeight="1" x14ac:dyDescent="0.2"/>
    <row r="196" ht="34.5" customHeight="1" x14ac:dyDescent="0.2"/>
    <row r="197" ht="34.5" customHeight="1" x14ac:dyDescent="0.2"/>
    <row r="198" ht="34.5" customHeight="1" x14ac:dyDescent="0.2"/>
    <row r="199" ht="34.5" customHeight="1" x14ac:dyDescent="0.2"/>
    <row r="200" ht="34.5" customHeight="1" x14ac:dyDescent="0.2"/>
    <row r="201" ht="34.5" customHeight="1" x14ac:dyDescent="0.2"/>
    <row r="202" ht="34.5" customHeight="1" x14ac:dyDescent="0.2"/>
    <row r="203" ht="34.5" customHeight="1" x14ac:dyDescent="0.2"/>
    <row r="204" ht="34.5" customHeight="1" x14ac:dyDescent="0.2"/>
    <row r="205" ht="34.5" customHeight="1" x14ac:dyDescent="0.2"/>
    <row r="206" ht="34.5" customHeight="1" x14ac:dyDescent="0.2"/>
    <row r="207" ht="34.5" customHeight="1" x14ac:dyDescent="0.2"/>
    <row r="208" ht="34.5" customHeight="1" x14ac:dyDescent="0.2"/>
    <row r="209" ht="34.5" customHeight="1" x14ac:dyDescent="0.2"/>
    <row r="210" ht="34.5" customHeight="1" x14ac:dyDescent="0.2"/>
    <row r="211" ht="34.5" customHeight="1" x14ac:dyDescent="0.2"/>
    <row r="212" ht="34.5" customHeight="1" x14ac:dyDescent="0.2"/>
    <row r="213" ht="34.5" customHeight="1" x14ac:dyDescent="0.2"/>
    <row r="214" ht="34.5" customHeight="1" x14ac:dyDescent="0.2"/>
    <row r="215" ht="34.5" customHeight="1" x14ac:dyDescent="0.2"/>
    <row r="216" ht="34.5" customHeight="1" x14ac:dyDescent="0.2"/>
    <row r="217" ht="34.5" customHeight="1" x14ac:dyDescent="0.2"/>
    <row r="218" ht="34.5" customHeight="1" x14ac:dyDescent="0.2"/>
    <row r="219" ht="34.5" customHeight="1" x14ac:dyDescent="0.2"/>
    <row r="220" ht="34.5" customHeight="1" x14ac:dyDescent="0.2"/>
    <row r="221" ht="34.5" customHeight="1" x14ac:dyDescent="0.2"/>
    <row r="222" ht="34.5" customHeight="1" x14ac:dyDescent="0.2"/>
    <row r="223" ht="34.5" customHeight="1" x14ac:dyDescent="0.2"/>
    <row r="224" ht="34.5" customHeight="1" x14ac:dyDescent="0.2"/>
    <row r="225" ht="34.5" customHeight="1" x14ac:dyDescent="0.2"/>
    <row r="226" ht="34.5" customHeight="1" x14ac:dyDescent="0.2"/>
    <row r="227" ht="34.5" customHeight="1" x14ac:dyDescent="0.2"/>
    <row r="228" ht="34.5" customHeight="1" x14ac:dyDescent="0.2"/>
    <row r="229" ht="34.5" customHeight="1" x14ac:dyDescent="0.2"/>
    <row r="230" ht="34.5" customHeight="1" x14ac:dyDescent="0.2"/>
  </sheetData>
  <sheetProtection password="B03D" sheet="1" objects="1" scenarios="1"/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47"/>
  <sheetViews>
    <sheetView topLeftCell="A19" workbookViewId="0">
      <selection activeCell="D18" sqref="D18"/>
    </sheetView>
  </sheetViews>
  <sheetFormatPr defaultColWidth="11.43359375" defaultRowHeight="15" x14ac:dyDescent="0.2"/>
  <cols>
    <col min="1" max="1" width="11.43359375" style="49"/>
    <col min="2" max="2" width="46.41015625" style="49" customWidth="1"/>
    <col min="3" max="16384" width="11.43359375" style="49"/>
  </cols>
  <sheetData>
    <row r="1" spans="2:4" ht="34.5" customHeight="1" x14ac:dyDescent="0.2"/>
    <row r="2" spans="2:4" ht="34.5" customHeight="1" x14ac:dyDescent="0.2">
      <c r="B2" s="117" t="s">
        <v>102</v>
      </c>
      <c r="C2" s="117"/>
      <c r="D2" s="117"/>
    </row>
    <row r="3" spans="2:4" ht="34.5" customHeight="1" x14ac:dyDescent="0.2">
      <c r="B3" s="50"/>
      <c r="C3" s="50"/>
      <c r="D3" s="50"/>
    </row>
    <row r="4" spans="2:4" ht="34.5" customHeight="1" x14ac:dyDescent="0.2">
      <c r="B4" s="50" t="s">
        <v>103</v>
      </c>
      <c r="C4" s="53">
        <f>INGRESOS!Z15-INGRESOS!Z11-INGRESOS!Z7</f>
        <v>27759.370000000003</v>
      </c>
      <c r="D4" s="53"/>
    </row>
    <row r="5" spans="2:4" ht="34.5" customHeight="1" x14ac:dyDescent="0.2">
      <c r="B5" s="50" t="s">
        <v>104</v>
      </c>
      <c r="C5" s="55"/>
      <c r="D5" s="53"/>
    </row>
    <row r="6" spans="2:4" ht="34.5" customHeight="1" x14ac:dyDescent="0.2">
      <c r="B6" s="50" t="s">
        <v>105</v>
      </c>
      <c r="C6" s="55"/>
      <c r="D6" s="53"/>
    </row>
    <row r="7" spans="2:4" ht="34.5" customHeight="1" x14ac:dyDescent="0.2">
      <c r="B7" s="50" t="s">
        <v>106</v>
      </c>
      <c r="C7" s="55"/>
      <c r="D7" s="53"/>
    </row>
    <row r="8" spans="2:4" ht="34.5" customHeight="1" x14ac:dyDescent="0.2">
      <c r="B8" s="50" t="s">
        <v>107</v>
      </c>
      <c r="C8" s="55">
        <f>INGRESOS!Z7</f>
        <v>750</v>
      </c>
      <c r="D8" s="53"/>
    </row>
    <row r="9" spans="2:4" ht="34.5" customHeight="1" x14ac:dyDescent="0.2">
      <c r="B9" s="50" t="s">
        <v>108</v>
      </c>
      <c r="C9" s="53">
        <f>-(GASTOS!Z13+GASTOS!Z10+GASTOS!Z8)</f>
        <v>-19353.849999999995</v>
      </c>
      <c r="D9" s="53"/>
    </row>
    <row r="10" spans="2:4" ht="34.5" customHeight="1" x14ac:dyDescent="0.2">
      <c r="B10" s="50" t="s">
        <v>109</v>
      </c>
      <c r="C10" s="55">
        <f>-(GASTOS!Z4-GASTOS!Z8-GASTOS!Z10-GASTOS!Z13-GASTOS!Z14)</f>
        <v>-8830.5200000000041</v>
      </c>
      <c r="D10" s="53"/>
    </row>
    <row r="11" spans="2:4" ht="34.5" customHeight="1" x14ac:dyDescent="0.2">
      <c r="B11" s="50" t="s">
        <v>110</v>
      </c>
      <c r="C11" s="55">
        <f>INMOVILIZADO!E39</f>
        <v>-155</v>
      </c>
      <c r="D11" s="53"/>
    </row>
    <row r="12" spans="2:4" ht="34.5" customHeight="1" x14ac:dyDescent="0.2">
      <c r="B12" s="50" t="s">
        <v>111</v>
      </c>
      <c r="C12" s="55"/>
      <c r="D12" s="54"/>
    </row>
    <row r="13" spans="2:4" ht="34.5" customHeight="1" x14ac:dyDescent="0.2">
      <c r="B13" s="50" t="s">
        <v>112</v>
      </c>
      <c r="C13" s="55"/>
      <c r="D13" s="53"/>
    </row>
    <row r="14" spans="2:4" ht="34.5" customHeight="1" x14ac:dyDescent="0.2">
      <c r="B14" s="50" t="s">
        <v>113</v>
      </c>
      <c r="C14" s="55"/>
      <c r="D14" s="53"/>
    </row>
    <row r="15" spans="2:4" ht="34.5" customHeight="1" x14ac:dyDescent="0.2">
      <c r="B15" s="50" t="s">
        <v>114</v>
      </c>
      <c r="C15" s="55"/>
      <c r="D15" s="53"/>
    </row>
    <row r="16" spans="2:4" ht="34.5" customHeight="1" x14ac:dyDescent="0.2">
      <c r="B16" s="50" t="s">
        <v>115</v>
      </c>
      <c r="C16" s="55">
        <f>INMOVILIZADO!C16</f>
        <v>0</v>
      </c>
      <c r="D16" s="53"/>
    </row>
    <row r="17" spans="2:4" ht="18.75" customHeight="1" x14ac:dyDescent="0.2">
      <c r="B17" s="50"/>
      <c r="C17" s="53"/>
      <c r="D17" s="53"/>
    </row>
    <row r="18" spans="2:4" ht="34.5" customHeight="1" x14ac:dyDescent="0.2">
      <c r="B18" s="52" t="s">
        <v>116</v>
      </c>
      <c r="C18" s="53"/>
      <c r="D18" s="53">
        <f>C4+C5+C6+C7+C8+C9+C10+C11+C12+C13+C14+C15+C16</f>
        <v>170.00000000000364</v>
      </c>
    </row>
    <row r="19" spans="2:4" ht="18.75" customHeight="1" x14ac:dyDescent="0.2">
      <c r="B19" s="52"/>
      <c r="C19" s="53"/>
      <c r="D19" s="53"/>
    </row>
    <row r="20" spans="2:4" ht="34.5" customHeight="1" x14ac:dyDescent="0.2">
      <c r="B20" s="50" t="s">
        <v>117</v>
      </c>
      <c r="C20" s="53">
        <f>C21+C22</f>
        <v>0</v>
      </c>
      <c r="D20" s="53"/>
    </row>
    <row r="21" spans="2:4" ht="34.5" customHeight="1" x14ac:dyDescent="0.2">
      <c r="B21" s="50" t="s">
        <v>118</v>
      </c>
      <c r="C21" s="55"/>
      <c r="D21" s="53"/>
    </row>
    <row r="22" spans="2:4" ht="34.5" customHeight="1" x14ac:dyDescent="0.2">
      <c r="B22" s="50" t="s">
        <v>119</v>
      </c>
      <c r="C22" s="55">
        <f>INGRESOS!Z11</f>
        <v>0</v>
      </c>
      <c r="D22" s="53"/>
    </row>
    <row r="23" spans="2:4" ht="34.5" customHeight="1" x14ac:dyDescent="0.2">
      <c r="B23" s="50" t="s">
        <v>120</v>
      </c>
      <c r="C23" s="55">
        <f>-GASTOS!Z14</f>
        <v>-64.260000000000005</v>
      </c>
      <c r="D23" s="53"/>
    </row>
    <row r="24" spans="2:4" ht="34.5" customHeight="1" x14ac:dyDescent="0.2">
      <c r="B24" s="50" t="s">
        <v>121</v>
      </c>
      <c r="C24" s="55"/>
      <c r="D24" s="53"/>
    </row>
    <row r="25" spans="2:4" ht="34.5" customHeight="1" x14ac:dyDescent="0.2">
      <c r="B25" s="50" t="s">
        <v>122</v>
      </c>
      <c r="C25" s="55"/>
      <c r="D25" s="53"/>
    </row>
    <row r="26" spans="2:4" ht="34.5" customHeight="1" x14ac:dyDescent="0.2">
      <c r="B26" s="50" t="s">
        <v>123</v>
      </c>
      <c r="C26" s="55"/>
      <c r="D26" s="53"/>
    </row>
    <row r="27" spans="2:4" ht="18" customHeight="1" x14ac:dyDescent="0.2">
      <c r="B27" s="50"/>
      <c r="C27" s="53"/>
      <c r="D27" s="53"/>
    </row>
    <row r="28" spans="2:4" ht="34.5" customHeight="1" x14ac:dyDescent="0.2">
      <c r="B28" s="52" t="s">
        <v>124</v>
      </c>
      <c r="C28" s="53"/>
      <c r="D28" s="53">
        <f>C20+C23+C24+C25+C26</f>
        <v>-64.260000000000005</v>
      </c>
    </row>
    <row r="29" spans="2:4" ht="17.25" customHeight="1" x14ac:dyDescent="0.2">
      <c r="B29" s="50"/>
      <c r="C29" s="53"/>
      <c r="D29" s="53"/>
    </row>
    <row r="30" spans="2:4" ht="34.5" customHeight="1" x14ac:dyDescent="0.2">
      <c r="B30" s="52" t="s">
        <v>125</v>
      </c>
      <c r="C30" s="53"/>
      <c r="D30" s="53">
        <f>D18+D28</f>
        <v>105.74000000000363</v>
      </c>
    </row>
    <row r="31" spans="2:4" ht="16.5" customHeight="1" x14ac:dyDescent="0.2">
      <c r="B31" s="50"/>
      <c r="C31" s="53"/>
      <c r="D31" s="53"/>
    </row>
    <row r="32" spans="2:4" ht="34.5" customHeight="1" x14ac:dyDescent="0.2">
      <c r="B32" s="52" t="s">
        <v>126</v>
      </c>
      <c r="C32" s="53"/>
      <c r="D32" s="53">
        <f>D30+C25</f>
        <v>105.74000000000363</v>
      </c>
    </row>
    <row r="33" spans="2:4" ht="34.5" customHeight="1" x14ac:dyDescent="0.2">
      <c r="C33" s="63"/>
      <c r="D33" s="63"/>
    </row>
    <row r="34" spans="2:4" ht="34.5" customHeight="1" x14ac:dyDescent="0.2">
      <c r="C34" s="63"/>
      <c r="D34" s="63"/>
    </row>
    <row r="35" spans="2:4" ht="34.5" customHeight="1" x14ac:dyDescent="0.2">
      <c r="C35" s="63"/>
      <c r="D35" s="63"/>
    </row>
    <row r="36" spans="2:4" ht="34.5" customHeight="1" x14ac:dyDescent="0.2">
      <c r="C36" s="63"/>
      <c r="D36" s="63"/>
    </row>
    <row r="37" spans="2:4" ht="34.5" customHeight="1" x14ac:dyDescent="0.2">
      <c r="C37" s="63"/>
      <c r="D37" s="63"/>
    </row>
    <row r="38" spans="2:4" ht="34.5" customHeight="1" x14ac:dyDescent="0.2">
      <c r="C38" s="63"/>
      <c r="D38" s="63"/>
    </row>
    <row r="39" spans="2:4" ht="34.5" customHeight="1" x14ac:dyDescent="0.2">
      <c r="C39" s="63"/>
      <c r="D39" s="63"/>
    </row>
    <row r="40" spans="2:4" ht="34.5" customHeight="1" x14ac:dyDescent="0.2">
      <c r="C40" s="64"/>
      <c r="D40" s="63"/>
    </row>
    <row r="41" spans="2:4" ht="34.5" customHeight="1" x14ac:dyDescent="0.2">
      <c r="C41" s="64"/>
      <c r="D41" s="63"/>
    </row>
    <row r="42" spans="2:4" ht="34.5" customHeight="1" x14ac:dyDescent="0.2">
      <c r="C42" s="64"/>
      <c r="D42" s="63"/>
    </row>
    <row r="43" spans="2:4" ht="34.5" customHeight="1" x14ac:dyDescent="0.2">
      <c r="C43" s="64"/>
      <c r="D43" s="63"/>
    </row>
    <row r="44" spans="2:4" ht="34.5" customHeight="1" x14ac:dyDescent="0.2">
      <c r="C44" s="64"/>
      <c r="D44" s="63"/>
    </row>
    <row r="45" spans="2:4" ht="34.5" customHeight="1" x14ac:dyDescent="0.2">
      <c r="C45" s="63"/>
      <c r="D45" s="63"/>
    </row>
    <row r="46" spans="2:4" ht="34.5" customHeight="1" x14ac:dyDescent="0.2">
      <c r="B46" s="65"/>
      <c r="C46" s="63"/>
      <c r="D46" s="63"/>
    </row>
    <row r="47" spans="2:4" ht="34.5" customHeight="1" x14ac:dyDescent="0.2"/>
  </sheetData>
  <sheetProtection password="B03D" sheet="1" objects="1" scenarios="1"/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39"/>
  <sheetViews>
    <sheetView topLeftCell="A13" workbookViewId="0">
      <selection activeCell="D30" sqref="D30"/>
    </sheetView>
  </sheetViews>
  <sheetFormatPr defaultColWidth="10.76171875" defaultRowHeight="15" x14ac:dyDescent="0.2"/>
  <cols>
    <col min="2" max="2" width="17.62109375" customWidth="1"/>
    <col min="6" max="6" width="12.10546875" customWidth="1"/>
  </cols>
  <sheetData>
    <row r="1" spans="2:6" ht="15.75" thickBot="1" x14ac:dyDescent="0.25"/>
    <row r="2" spans="2:6" ht="20.25" thickTop="1" thickBot="1" x14ac:dyDescent="0.3">
      <c r="B2" s="120" t="s">
        <v>141</v>
      </c>
      <c r="C2" s="121"/>
      <c r="D2" s="122"/>
    </row>
    <row r="3" spans="2:6" ht="15.75" thickTop="1" x14ac:dyDescent="0.2"/>
    <row r="4" spans="2:6" x14ac:dyDescent="0.2">
      <c r="B4" s="119" t="s">
        <v>127</v>
      </c>
      <c r="C4" s="119"/>
      <c r="D4" t="s">
        <v>128</v>
      </c>
      <c r="E4" t="s">
        <v>129</v>
      </c>
      <c r="F4" t="s">
        <v>130</v>
      </c>
    </row>
    <row r="5" spans="2:6" x14ac:dyDescent="0.2">
      <c r="B5" t="s">
        <v>131</v>
      </c>
      <c r="D5">
        <v>300</v>
      </c>
      <c r="E5">
        <v>-60</v>
      </c>
      <c r="F5">
        <f>SUM(D5:E5)</f>
        <v>240</v>
      </c>
    </row>
    <row r="6" spans="2:6" x14ac:dyDescent="0.2">
      <c r="B6" t="s">
        <v>132</v>
      </c>
      <c r="D6">
        <v>150</v>
      </c>
      <c r="E6">
        <f>-37.5*2</f>
        <v>-75</v>
      </c>
      <c r="F6">
        <f t="shared" ref="F6:F9" si="0">SUM(D6:E6)</f>
        <v>75</v>
      </c>
    </row>
    <row r="7" spans="2:6" x14ac:dyDescent="0.2">
      <c r="B7" t="s">
        <v>133</v>
      </c>
      <c r="D7">
        <v>50</v>
      </c>
      <c r="E7">
        <f>-12.5-2</f>
        <v>-14.5</v>
      </c>
      <c r="F7">
        <f t="shared" si="0"/>
        <v>35.5</v>
      </c>
    </row>
    <row r="8" spans="2:6" x14ac:dyDescent="0.2">
      <c r="B8" t="s">
        <v>142</v>
      </c>
      <c r="D8">
        <v>300</v>
      </c>
      <c r="E8">
        <v>-18.75</v>
      </c>
      <c r="F8">
        <f t="shared" si="0"/>
        <v>281.25</v>
      </c>
    </row>
    <row r="9" spans="2:6" x14ac:dyDescent="0.2">
      <c r="B9" t="s">
        <v>134</v>
      </c>
      <c r="D9">
        <f>SUM(D5:D8)</f>
        <v>800</v>
      </c>
      <c r="E9">
        <f>SUM(E5:E7)</f>
        <v>-149.5</v>
      </c>
      <c r="F9">
        <f t="shared" si="0"/>
        <v>650.5</v>
      </c>
    </row>
    <row r="12" spans="2:6" ht="15.75" thickBot="1" x14ac:dyDescent="0.25"/>
    <row r="13" spans="2:6" ht="20.25" thickTop="1" thickBot="1" x14ac:dyDescent="0.3">
      <c r="B13" s="120" t="s">
        <v>157</v>
      </c>
      <c r="C13" s="121"/>
      <c r="D13" s="122"/>
    </row>
    <row r="14" spans="2:6" ht="15.75" thickTop="1" x14ac:dyDescent="0.2"/>
    <row r="15" spans="2:6" x14ac:dyDescent="0.2">
      <c r="B15" s="66" t="s">
        <v>135</v>
      </c>
      <c r="C15" s="66" t="s">
        <v>136</v>
      </c>
      <c r="D15" s="66" t="s">
        <v>137</v>
      </c>
    </row>
    <row r="16" spans="2:6" x14ac:dyDescent="0.2">
      <c r="B16" s="68"/>
      <c r="C16" s="66"/>
      <c r="D16" s="66"/>
    </row>
    <row r="17" spans="2:4" x14ac:dyDescent="0.2">
      <c r="B17" s="66"/>
      <c r="C17" s="66"/>
      <c r="D17" s="66"/>
    </row>
    <row r="18" spans="2:4" hidden="1" x14ac:dyDescent="0.2">
      <c r="B18" s="66"/>
      <c r="C18" s="66"/>
      <c r="D18" s="66"/>
    </row>
    <row r="19" spans="2:4" hidden="1" x14ac:dyDescent="0.2">
      <c r="B19" s="66"/>
      <c r="C19" s="66"/>
      <c r="D19" s="66"/>
    </row>
    <row r="20" spans="2:4" hidden="1" x14ac:dyDescent="0.2">
      <c r="B20" s="66"/>
      <c r="C20" s="66"/>
      <c r="D20" s="66"/>
    </row>
    <row r="21" spans="2:4" hidden="1" x14ac:dyDescent="0.2">
      <c r="B21" s="66"/>
      <c r="C21" s="66"/>
      <c r="D21" s="66"/>
    </row>
    <row r="22" spans="2:4" hidden="1" x14ac:dyDescent="0.2">
      <c r="B22" s="66"/>
      <c r="C22" s="66"/>
      <c r="D22" s="66"/>
    </row>
    <row r="23" spans="2:4" hidden="1" x14ac:dyDescent="0.2">
      <c r="B23" s="66"/>
      <c r="C23" s="66"/>
      <c r="D23" s="66"/>
    </row>
    <row r="25" spans="2:4" ht="15.75" thickBot="1" x14ac:dyDescent="0.25"/>
    <row r="26" spans="2:4" ht="20.25" thickTop="1" thickBot="1" x14ac:dyDescent="0.3">
      <c r="B26" s="120" t="s">
        <v>138</v>
      </c>
      <c r="C26" s="121"/>
      <c r="D26" s="122"/>
    </row>
    <row r="27" spans="2:4" ht="15.75" thickTop="1" x14ac:dyDescent="0.2"/>
    <row r="28" spans="2:4" x14ac:dyDescent="0.2">
      <c r="B28" t="s">
        <v>139</v>
      </c>
      <c r="C28" s="67">
        <v>0.1</v>
      </c>
      <c r="D28">
        <f>D5*C28</f>
        <v>30</v>
      </c>
    </row>
    <row r="29" spans="2:4" x14ac:dyDescent="0.2">
      <c r="B29" t="s">
        <v>140</v>
      </c>
      <c r="C29" s="67">
        <v>0.25</v>
      </c>
      <c r="D29">
        <f>(D6+D7+D8)*C29</f>
        <v>125</v>
      </c>
    </row>
    <row r="31" spans="2:4" ht="15.75" thickBot="1" x14ac:dyDescent="0.25"/>
    <row r="32" spans="2:4" ht="20.25" thickTop="1" thickBot="1" x14ac:dyDescent="0.3">
      <c r="B32" s="120" t="s">
        <v>159</v>
      </c>
      <c r="C32" s="121"/>
      <c r="D32" s="122"/>
    </row>
    <row r="33" spans="2:6" ht="15.75" thickTop="1" x14ac:dyDescent="0.2"/>
    <row r="34" spans="2:6" x14ac:dyDescent="0.2">
      <c r="B34" s="119" t="s">
        <v>127</v>
      </c>
      <c r="C34" s="119"/>
      <c r="D34" t="s">
        <v>128</v>
      </c>
      <c r="E34" t="s">
        <v>129</v>
      </c>
      <c r="F34" t="s">
        <v>130</v>
      </c>
    </row>
    <row r="35" spans="2:6" x14ac:dyDescent="0.2">
      <c r="B35" t="s">
        <v>131</v>
      </c>
      <c r="D35">
        <f>F5</f>
        <v>240</v>
      </c>
      <c r="E35">
        <v>-30</v>
      </c>
      <c r="F35">
        <f>SUM(D35:E35)</f>
        <v>210</v>
      </c>
    </row>
    <row r="36" spans="2:6" x14ac:dyDescent="0.2">
      <c r="B36" t="s">
        <v>132</v>
      </c>
      <c r="D36">
        <f>F6</f>
        <v>75</v>
      </c>
      <c r="E36">
        <v>-37.5</v>
      </c>
      <c r="F36">
        <f t="shared" ref="F36" si="1">SUM(D36:E36)</f>
        <v>37.5</v>
      </c>
    </row>
    <row r="37" spans="2:6" x14ac:dyDescent="0.2">
      <c r="B37" t="s">
        <v>133</v>
      </c>
      <c r="D37">
        <f>F7</f>
        <v>35.5</v>
      </c>
      <c r="E37">
        <v>-12.5</v>
      </c>
      <c r="F37">
        <f>SUM(D37:E37)</f>
        <v>23</v>
      </c>
    </row>
    <row r="38" spans="2:6" x14ac:dyDescent="0.2">
      <c r="B38" t="s">
        <v>142</v>
      </c>
      <c r="D38">
        <f>F8</f>
        <v>281.25</v>
      </c>
      <c r="E38">
        <f>-D8*0.25</f>
        <v>-75</v>
      </c>
      <c r="F38">
        <f>SUM(D38:E38)</f>
        <v>206.25</v>
      </c>
    </row>
    <row r="39" spans="2:6" x14ac:dyDescent="0.2">
      <c r="B39" t="s">
        <v>158</v>
      </c>
      <c r="D39">
        <f>SUM(D35:D38)</f>
        <v>631.75</v>
      </c>
      <c r="E39">
        <f>SUM(E35:E38)</f>
        <v>-155</v>
      </c>
      <c r="F39">
        <f>SUM(F35:F38)</f>
        <v>476.75</v>
      </c>
    </row>
  </sheetData>
  <mergeCells count="6">
    <mergeCell ref="B34:C34"/>
    <mergeCell ref="B2:D2"/>
    <mergeCell ref="B4:C4"/>
    <mergeCell ref="B13:D13"/>
    <mergeCell ref="B26:D26"/>
    <mergeCell ref="B32:D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7"/>
  <sheetViews>
    <sheetView workbookViewId="0">
      <selection activeCell="K15" sqref="K15"/>
    </sheetView>
  </sheetViews>
  <sheetFormatPr defaultColWidth="10.76171875" defaultRowHeight="15" x14ac:dyDescent="0.2"/>
  <cols>
    <col min="1" max="1" width="6.1875" customWidth="1"/>
    <col min="2" max="2" width="46.41015625" style="77" customWidth="1"/>
    <col min="3" max="4" width="11.43359375" style="77"/>
    <col min="5" max="5" width="5.91796875" customWidth="1"/>
    <col min="6" max="6" width="46.41015625" style="69" customWidth="1"/>
    <col min="7" max="8" width="11.43359375" style="69"/>
    <col min="10" max="10" width="46.41015625" style="77" customWidth="1"/>
    <col min="11" max="12" width="11.43359375" style="77"/>
  </cols>
  <sheetData>
    <row r="2" spans="2:12" ht="15" customHeight="1" x14ac:dyDescent="0.2">
      <c r="B2" s="124" t="s">
        <v>38</v>
      </c>
      <c r="C2" s="124"/>
      <c r="D2" s="124"/>
      <c r="F2" s="123" t="s">
        <v>38</v>
      </c>
      <c r="G2" s="123"/>
      <c r="H2" s="123"/>
      <c r="J2" s="124" t="s">
        <v>102</v>
      </c>
      <c r="K2" s="124"/>
      <c r="L2" s="124"/>
    </row>
    <row r="3" spans="2:12" x14ac:dyDescent="0.2">
      <c r="B3" s="78"/>
      <c r="C3" s="78"/>
      <c r="D3" s="78"/>
      <c r="F3" s="70"/>
      <c r="G3" s="70"/>
      <c r="H3" s="70"/>
      <c r="J3" s="78"/>
      <c r="K3" s="78"/>
      <c r="L3" s="78"/>
    </row>
    <row r="4" spans="2:12" x14ac:dyDescent="0.2">
      <c r="B4" s="84" t="s">
        <v>39</v>
      </c>
      <c r="C4" s="78"/>
      <c r="D4" s="78"/>
      <c r="F4" s="71" t="s">
        <v>62</v>
      </c>
      <c r="G4" s="70"/>
      <c r="H4" s="70"/>
      <c r="J4" s="78" t="s">
        <v>103</v>
      </c>
      <c r="K4" s="76">
        <v>23588.739999999998</v>
      </c>
      <c r="L4" s="76"/>
    </row>
    <row r="5" spans="2:12" ht="27.75" x14ac:dyDescent="0.2">
      <c r="B5" s="80" t="s">
        <v>40</v>
      </c>
      <c r="C5" s="76"/>
      <c r="D5" s="79">
        <v>420</v>
      </c>
      <c r="F5" s="72" t="s">
        <v>63</v>
      </c>
      <c r="G5" s="73"/>
      <c r="H5" s="74">
        <v>5369.2399999999943</v>
      </c>
      <c r="J5" s="78" t="s">
        <v>104</v>
      </c>
      <c r="K5" s="75"/>
      <c r="L5" s="76"/>
    </row>
    <row r="6" spans="2:12" x14ac:dyDescent="0.2">
      <c r="B6" s="78" t="s">
        <v>41</v>
      </c>
      <c r="C6" s="75"/>
      <c r="D6" s="76"/>
      <c r="F6" s="70" t="s">
        <v>64</v>
      </c>
      <c r="G6" s="73">
        <v>5369.2399999999943</v>
      </c>
      <c r="H6" s="73"/>
      <c r="J6" s="78" t="s">
        <v>105</v>
      </c>
      <c r="K6" s="75"/>
      <c r="L6" s="76"/>
    </row>
    <row r="7" spans="2:12" x14ac:dyDescent="0.2">
      <c r="B7" s="78" t="s">
        <v>42</v>
      </c>
      <c r="C7" s="75">
        <v>420</v>
      </c>
      <c r="D7" s="76"/>
      <c r="F7" s="70" t="s">
        <v>65</v>
      </c>
      <c r="G7" s="73">
        <v>0</v>
      </c>
      <c r="H7" s="73"/>
      <c r="J7" s="78" t="s">
        <v>106</v>
      </c>
      <c r="K7" s="75"/>
      <c r="L7" s="76"/>
    </row>
    <row r="8" spans="2:12" x14ac:dyDescent="0.2">
      <c r="B8" s="78" t="s">
        <v>43</v>
      </c>
      <c r="C8" s="75"/>
      <c r="D8" s="76"/>
      <c r="F8" s="70" t="s">
        <v>66</v>
      </c>
      <c r="G8" s="75"/>
      <c r="H8" s="73"/>
      <c r="J8" s="78" t="s">
        <v>107</v>
      </c>
      <c r="K8" s="75"/>
      <c r="L8" s="76"/>
    </row>
    <row r="9" spans="2:12" ht="27.75" x14ac:dyDescent="0.2">
      <c r="B9" s="78" t="s">
        <v>44</v>
      </c>
      <c r="C9" s="75"/>
      <c r="D9" s="76"/>
      <c r="F9" s="70" t="s">
        <v>67</v>
      </c>
      <c r="G9" s="75"/>
      <c r="H9" s="73"/>
      <c r="J9" s="78" t="s">
        <v>108</v>
      </c>
      <c r="K9" s="76">
        <v>-19372.440000000002</v>
      </c>
      <c r="L9" s="76"/>
    </row>
    <row r="10" spans="2:12" x14ac:dyDescent="0.2">
      <c r="B10" s="78" t="s">
        <v>45</v>
      </c>
      <c r="C10" s="75"/>
      <c r="D10" s="76"/>
      <c r="F10" s="70" t="s">
        <v>68</v>
      </c>
      <c r="G10" s="75"/>
      <c r="H10" s="73"/>
      <c r="J10" s="78" t="s">
        <v>109</v>
      </c>
      <c r="K10" s="75">
        <v>-8443.5</v>
      </c>
      <c r="L10" s="76"/>
    </row>
    <row r="11" spans="2:12" x14ac:dyDescent="0.2">
      <c r="B11" s="78" t="s">
        <v>46</v>
      </c>
      <c r="C11" s="75"/>
      <c r="D11" s="76"/>
      <c r="F11" s="70" t="s">
        <v>69</v>
      </c>
      <c r="G11" s="75"/>
      <c r="H11" s="73"/>
      <c r="J11" s="78" t="s">
        <v>110</v>
      </c>
      <c r="K11" s="75">
        <v>-80</v>
      </c>
      <c r="L11" s="76"/>
    </row>
    <row r="12" spans="2:12" ht="27.75" x14ac:dyDescent="0.2">
      <c r="B12" s="78" t="s">
        <v>47</v>
      </c>
      <c r="C12" s="75"/>
      <c r="D12" s="76"/>
      <c r="F12" s="70" t="s">
        <v>70</v>
      </c>
      <c r="G12" s="75"/>
      <c r="H12" s="73"/>
      <c r="J12" s="78" t="s">
        <v>111</v>
      </c>
      <c r="K12" s="75"/>
      <c r="L12" s="79"/>
    </row>
    <row r="13" spans="2:12" x14ac:dyDescent="0.2">
      <c r="B13" s="80" t="s">
        <v>48</v>
      </c>
      <c r="C13" s="76"/>
      <c r="D13" s="79">
        <v>4949.2400000000016</v>
      </c>
      <c r="F13" s="70" t="s">
        <v>71</v>
      </c>
      <c r="G13" s="75">
        <v>9728.5199999999986</v>
      </c>
      <c r="H13" s="74"/>
      <c r="J13" s="78" t="s">
        <v>112</v>
      </c>
      <c r="K13" s="75"/>
      <c r="L13" s="76"/>
    </row>
    <row r="14" spans="2:12" ht="27.75" x14ac:dyDescent="0.2">
      <c r="B14" s="78" t="s">
        <v>49</v>
      </c>
      <c r="C14" s="75"/>
      <c r="D14" s="76"/>
      <c r="F14" s="70" t="s">
        <v>72</v>
      </c>
      <c r="G14" s="75"/>
      <c r="H14" s="73"/>
      <c r="J14" s="78" t="s">
        <v>113</v>
      </c>
      <c r="K14" s="75"/>
      <c r="L14" s="76"/>
    </row>
    <row r="15" spans="2:12" x14ac:dyDescent="0.2">
      <c r="B15" s="78" t="s">
        <v>50</v>
      </c>
      <c r="C15" s="75"/>
      <c r="D15" s="76"/>
      <c r="F15" s="70" t="s">
        <v>73</v>
      </c>
      <c r="G15" s="76">
        <v>-4359.2800000000043</v>
      </c>
      <c r="H15" s="73"/>
      <c r="J15" s="78" t="s">
        <v>114</v>
      </c>
      <c r="K15" s="75"/>
      <c r="L15" s="76"/>
    </row>
    <row r="16" spans="2:12" x14ac:dyDescent="0.2">
      <c r="B16" s="78" t="s">
        <v>51</v>
      </c>
      <c r="C16" s="76">
        <v>0</v>
      </c>
      <c r="D16" s="76"/>
      <c r="F16" s="70" t="s">
        <v>74</v>
      </c>
      <c r="G16" s="75"/>
      <c r="H16" s="73"/>
      <c r="J16" s="78" t="s">
        <v>115</v>
      </c>
      <c r="K16" s="75"/>
      <c r="L16" s="76"/>
    </row>
    <row r="17" spans="2:12" x14ac:dyDescent="0.2">
      <c r="B17" s="78" t="s">
        <v>52</v>
      </c>
      <c r="C17" s="76">
        <v>0</v>
      </c>
      <c r="D17" s="76"/>
      <c r="F17" s="70" t="s">
        <v>75</v>
      </c>
      <c r="G17" s="73">
        <v>0</v>
      </c>
      <c r="H17" s="73"/>
      <c r="J17" s="78"/>
      <c r="K17" s="76"/>
      <c r="L17" s="76"/>
    </row>
    <row r="18" spans="2:12" ht="27.75" x14ac:dyDescent="0.2">
      <c r="B18" s="78" t="s">
        <v>53</v>
      </c>
      <c r="C18" s="75"/>
      <c r="D18" s="76"/>
      <c r="F18" s="70" t="s">
        <v>76</v>
      </c>
      <c r="G18" s="75"/>
      <c r="H18" s="73"/>
      <c r="J18" s="80" t="s">
        <v>116</v>
      </c>
      <c r="K18" s="76"/>
      <c r="L18" s="76">
        <v>-4307.2000000000044</v>
      </c>
    </row>
    <row r="19" spans="2:12" ht="27.75" x14ac:dyDescent="0.2">
      <c r="B19" s="78" t="s">
        <v>54</v>
      </c>
      <c r="C19" s="75"/>
      <c r="D19" s="76"/>
      <c r="F19" s="70" t="s">
        <v>77</v>
      </c>
      <c r="G19" s="75"/>
      <c r="H19" s="73"/>
      <c r="J19" s="80"/>
      <c r="K19" s="76"/>
      <c r="L19" s="76"/>
    </row>
    <row r="20" spans="2:12" x14ac:dyDescent="0.2">
      <c r="B20" s="78" t="s">
        <v>55</v>
      </c>
      <c r="C20" s="75"/>
      <c r="D20" s="76"/>
      <c r="F20" s="72" t="s">
        <v>78</v>
      </c>
      <c r="G20" s="73"/>
      <c r="H20" s="73">
        <v>0</v>
      </c>
      <c r="J20" s="78" t="s">
        <v>117</v>
      </c>
      <c r="K20" s="76">
        <v>22.07</v>
      </c>
      <c r="L20" s="76"/>
    </row>
    <row r="21" spans="2:12" ht="27.75" x14ac:dyDescent="0.2">
      <c r="B21" s="78" t="s">
        <v>56</v>
      </c>
      <c r="C21" s="75"/>
      <c r="D21" s="76"/>
      <c r="F21" s="70" t="s">
        <v>79</v>
      </c>
      <c r="G21" s="75"/>
      <c r="H21" s="73"/>
      <c r="J21" s="78" t="s">
        <v>118</v>
      </c>
      <c r="K21" s="75"/>
      <c r="L21" s="76"/>
    </row>
    <row r="22" spans="2:12" ht="27.75" x14ac:dyDescent="0.2">
      <c r="B22" s="78" t="s">
        <v>57</v>
      </c>
      <c r="C22" s="75"/>
      <c r="D22" s="76"/>
      <c r="F22" s="70" t="s">
        <v>80</v>
      </c>
      <c r="G22" s="73">
        <v>0</v>
      </c>
      <c r="H22" s="73"/>
      <c r="J22" s="78" t="s">
        <v>119</v>
      </c>
      <c r="K22" s="75">
        <v>22.07</v>
      </c>
      <c r="L22" s="76"/>
    </row>
    <row r="23" spans="2:12" x14ac:dyDescent="0.2">
      <c r="B23" s="78" t="s">
        <v>58</v>
      </c>
      <c r="C23" s="75"/>
      <c r="D23" s="76"/>
      <c r="F23" s="70" t="s">
        <v>81</v>
      </c>
      <c r="G23" s="75"/>
      <c r="H23" s="73"/>
      <c r="J23" s="78" t="s">
        <v>120</v>
      </c>
      <c r="K23" s="75">
        <v>-74.150000000000006</v>
      </c>
      <c r="L23" s="76"/>
    </row>
    <row r="24" spans="2:12" ht="27.75" x14ac:dyDescent="0.2">
      <c r="B24" s="78" t="s">
        <v>59</v>
      </c>
      <c r="C24" s="75"/>
      <c r="D24" s="76"/>
      <c r="F24" s="70" t="s">
        <v>82</v>
      </c>
      <c r="G24" s="75"/>
      <c r="H24" s="73"/>
      <c r="J24" s="78" t="s">
        <v>121</v>
      </c>
      <c r="K24" s="75"/>
      <c r="L24" s="76"/>
    </row>
    <row r="25" spans="2:12" x14ac:dyDescent="0.2">
      <c r="B25" s="78" t="s">
        <v>60</v>
      </c>
      <c r="C25" s="76">
        <v>4949.2400000000016</v>
      </c>
      <c r="D25" s="76"/>
      <c r="F25" s="70" t="s">
        <v>83</v>
      </c>
      <c r="G25" s="75"/>
      <c r="H25" s="73"/>
      <c r="J25" s="78" t="s">
        <v>122</v>
      </c>
      <c r="K25" s="75"/>
      <c r="L25" s="76"/>
    </row>
    <row r="26" spans="2:12" ht="27.75" x14ac:dyDescent="0.2">
      <c r="B26" s="78"/>
      <c r="C26" s="76"/>
      <c r="D26" s="76"/>
      <c r="F26" s="70" t="s">
        <v>84</v>
      </c>
      <c r="G26" s="75"/>
      <c r="H26" s="73"/>
      <c r="J26" s="78" t="s">
        <v>123</v>
      </c>
      <c r="K26" s="75"/>
      <c r="L26" s="76"/>
    </row>
    <row r="27" spans="2:12" x14ac:dyDescent="0.2">
      <c r="B27" s="80" t="s">
        <v>61</v>
      </c>
      <c r="C27" s="76">
        <v>5369.2400000000016</v>
      </c>
      <c r="D27" s="76"/>
      <c r="F27" s="70" t="s">
        <v>85</v>
      </c>
      <c r="G27" s="75"/>
      <c r="H27" s="73"/>
      <c r="J27" s="78"/>
      <c r="K27" s="76"/>
      <c r="L27" s="76"/>
    </row>
    <row r="28" spans="2:12" x14ac:dyDescent="0.2">
      <c r="F28" s="70" t="s">
        <v>86</v>
      </c>
      <c r="G28" s="75"/>
      <c r="H28" s="73"/>
      <c r="J28" s="80" t="s">
        <v>124</v>
      </c>
      <c r="K28" s="76"/>
      <c r="L28" s="76">
        <v>-52.080000000000005</v>
      </c>
    </row>
    <row r="29" spans="2:12" x14ac:dyDescent="0.2">
      <c r="F29" s="70" t="s">
        <v>87</v>
      </c>
      <c r="G29" s="75"/>
      <c r="H29" s="73"/>
      <c r="J29" s="78"/>
      <c r="K29" s="76"/>
      <c r="L29" s="76"/>
    </row>
    <row r="30" spans="2:12" x14ac:dyDescent="0.2">
      <c r="F30" s="70" t="s">
        <v>88</v>
      </c>
      <c r="G30" s="75"/>
      <c r="H30" s="73"/>
      <c r="J30" s="80" t="s">
        <v>125</v>
      </c>
      <c r="K30" s="76"/>
      <c r="L30" s="76">
        <v>-4359.2800000000043</v>
      </c>
    </row>
    <row r="31" spans="2:12" x14ac:dyDescent="0.2">
      <c r="F31" s="72" t="s">
        <v>89</v>
      </c>
      <c r="G31" s="73"/>
      <c r="H31" s="73">
        <v>0</v>
      </c>
      <c r="J31" s="78"/>
      <c r="K31" s="76"/>
      <c r="L31" s="76"/>
    </row>
    <row r="32" spans="2:12" ht="27.75" x14ac:dyDescent="0.2">
      <c r="F32" s="70" t="s">
        <v>90</v>
      </c>
      <c r="G32" s="75"/>
      <c r="H32" s="73"/>
      <c r="J32" s="80" t="s">
        <v>126</v>
      </c>
      <c r="K32" s="76"/>
      <c r="L32" s="76">
        <v>-4359.2800000000043</v>
      </c>
    </row>
    <row r="33" spans="6:12" x14ac:dyDescent="0.2">
      <c r="F33" s="70" t="s">
        <v>91</v>
      </c>
      <c r="G33" s="75"/>
      <c r="H33" s="73"/>
      <c r="K33" s="81"/>
      <c r="L33" s="81"/>
    </row>
    <row r="34" spans="6:12" x14ac:dyDescent="0.2">
      <c r="F34" s="70" t="s">
        <v>92</v>
      </c>
      <c r="G34" s="73">
        <v>0</v>
      </c>
      <c r="H34" s="73"/>
      <c r="K34" s="81"/>
      <c r="L34" s="81"/>
    </row>
    <row r="35" spans="6:12" x14ac:dyDescent="0.2">
      <c r="F35" s="70" t="s">
        <v>81</v>
      </c>
      <c r="G35" s="75"/>
      <c r="H35" s="73"/>
      <c r="K35" s="81"/>
      <c r="L35" s="81"/>
    </row>
    <row r="36" spans="6:12" x14ac:dyDescent="0.2">
      <c r="F36" s="70" t="s">
        <v>82</v>
      </c>
      <c r="G36" s="75"/>
      <c r="H36" s="73"/>
      <c r="K36" s="81"/>
      <c r="L36" s="81"/>
    </row>
    <row r="37" spans="6:12" x14ac:dyDescent="0.2">
      <c r="F37" s="70" t="s">
        <v>93</v>
      </c>
      <c r="G37" s="75"/>
      <c r="H37" s="73"/>
      <c r="K37" s="81"/>
      <c r="L37" s="81"/>
    </row>
    <row r="38" spans="6:12" ht="27.75" x14ac:dyDescent="0.2">
      <c r="F38" s="70" t="s">
        <v>94</v>
      </c>
      <c r="G38" s="75"/>
      <c r="H38" s="73"/>
      <c r="K38" s="81"/>
      <c r="L38" s="81"/>
    </row>
    <row r="39" spans="6:12" x14ac:dyDescent="0.2">
      <c r="F39" s="70" t="s">
        <v>95</v>
      </c>
      <c r="G39" s="73">
        <v>0</v>
      </c>
      <c r="H39" s="73"/>
      <c r="K39" s="81"/>
      <c r="L39" s="81"/>
    </row>
    <row r="40" spans="6:12" x14ac:dyDescent="0.2">
      <c r="F40" s="70" t="s">
        <v>96</v>
      </c>
      <c r="G40" s="73">
        <v>0</v>
      </c>
      <c r="H40" s="73"/>
      <c r="K40" s="82"/>
      <c r="L40" s="81"/>
    </row>
    <row r="41" spans="6:12" x14ac:dyDescent="0.2">
      <c r="F41" s="70" t="s">
        <v>97</v>
      </c>
      <c r="G41" s="75"/>
      <c r="H41" s="73"/>
      <c r="K41" s="82"/>
      <c r="L41" s="81"/>
    </row>
    <row r="42" spans="6:12" x14ac:dyDescent="0.2">
      <c r="F42" s="70" t="s">
        <v>98</v>
      </c>
      <c r="G42" s="75"/>
      <c r="H42" s="73"/>
      <c r="K42" s="82"/>
      <c r="L42" s="81"/>
    </row>
    <row r="43" spans="6:12" x14ac:dyDescent="0.2">
      <c r="F43" s="70" t="s">
        <v>99</v>
      </c>
      <c r="G43" s="75"/>
      <c r="H43" s="73"/>
      <c r="K43" s="82"/>
      <c r="L43" s="81"/>
    </row>
    <row r="44" spans="6:12" x14ac:dyDescent="0.2">
      <c r="F44" s="70" t="s">
        <v>59</v>
      </c>
      <c r="G44" s="75"/>
      <c r="H44" s="73"/>
      <c r="K44" s="82"/>
      <c r="L44" s="81"/>
    </row>
    <row r="45" spans="6:12" x14ac:dyDescent="0.2">
      <c r="F45" s="70" t="s">
        <v>100</v>
      </c>
      <c r="G45" s="75"/>
      <c r="H45" s="73"/>
      <c r="K45" s="81"/>
      <c r="L45" s="81"/>
    </row>
    <row r="46" spans="6:12" x14ac:dyDescent="0.2">
      <c r="F46" s="70"/>
      <c r="G46" s="73"/>
      <c r="H46" s="73"/>
      <c r="J46" s="83"/>
      <c r="K46" s="81"/>
      <c r="L46" s="81"/>
    </row>
    <row r="47" spans="6:12" x14ac:dyDescent="0.2">
      <c r="F47" s="72" t="s">
        <v>101</v>
      </c>
      <c r="G47" s="73"/>
      <c r="H47" s="73">
        <v>5369.2399999999943</v>
      </c>
    </row>
  </sheetData>
  <mergeCells count="3">
    <mergeCell ref="F2:H2"/>
    <mergeCell ref="J2:L2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INGR GTOS BANCOS</vt:lpstr>
      <vt:lpstr>INGRESOS</vt:lpstr>
      <vt:lpstr>GASTOS</vt:lpstr>
      <vt:lpstr>BALANCE (ACTIVO)</vt:lpstr>
      <vt:lpstr>BALANCE (PASIVO)</vt:lpstr>
      <vt:lpstr>PERDIDAS Y GANANCIAS</vt:lpstr>
      <vt:lpstr>INMOVILIZADO</vt:lpstr>
      <vt:lpstr>CUENTAS 2017</vt:lpstr>
    </vt:vector>
  </TitlesOfParts>
  <Company>UNICAJA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Ramon Garcia Parro</dc:creator>
  <cp:lastModifiedBy>Jose Ramon Garcia Parro</cp:lastModifiedBy>
  <cp:lastPrinted>2020-01-10T13:25:24Z</cp:lastPrinted>
  <dcterms:created xsi:type="dcterms:W3CDTF">2018-11-19T10:38:06Z</dcterms:created>
  <dcterms:modified xsi:type="dcterms:W3CDTF">2020-01-22T12:31:08Z</dcterms:modified>
</cp:coreProperties>
</file>